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2-2023\"/>
    </mc:Choice>
  </mc:AlternateContent>
  <xr:revisionPtr revIDLastSave="0" documentId="13_ncr:1_{CB3E8FD3-14A4-434D-BD53-69276D4CF7EF}" xr6:coauthVersionLast="47" xr6:coauthVersionMax="47" xr10:uidLastSave="{00000000-0000-0000-0000-000000000000}"/>
  <bookViews>
    <workbookView xWindow="8760" yWindow="120" windowWidth="16410" windowHeight="15015" activeTab="1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2" l="1"/>
  <c r="P76" i="2"/>
  <c r="O76" i="2"/>
  <c r="P75" i="2"/>
  <c r="O75" i="2"/>
  <c r="P60" i="2"/>
  <c r="J22" i="2"/>
  <c r="P62" i="2"/>
  <c r="Q61" i="2"/>
  <c r="P61" i="2"/>
  <c r="Q60" i="2"/>
  <c r="J23" i="2"/>
  <c r="J21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0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J3" i="2"/>
  <c r="J2" i="2"/>
  <c r="Q37" i="2" l="1"/>
  <c r="Q38" i="2"/>
  <c r="L2" i="2"/>
  <c r="K2" i="2" s="1"/>
  <c r="O35" i="4" s="1"/>
  <c r="Q62" i="2"/>
  <c r="I48" i="4"/>
  <c r="Q39" i="2"/>
  <c r="F23" i="4"/>
  <c r="F25" i="4"/>
  <c r="O77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D11" i="4"/>
  <c r="J7" i="4"/>
  <c r="B7" i="4"/>
  <c r="N14" i="4"/>
  <c r="I14" i="4"/>
  <c r="E14" i="4"/>
  <c r="C14" i="4"/>
  <c r="F16" i="4"/>
  <c r="F17" i="4" s="1"/>
  <c r="B5" i="4"/>
  <c r="F7" i="4"/>
  <c r="F27" i="4" l="1"/>
  <c r="Q76" i="2"/>
  <c r="P77" i="2"/>
  <c r="Q77" i="2" s="1"/>
  <c r="O78" i="2" s="1"/>
  <c r="O79" i="2" s="1"/>
  <c r="F29" i="4"/>
  <c r="E32" i="4" s="1"/>
  <c r="I32" i="4" s="1"/>
  <c r="I66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l="1"/>
  <c r="E5" i="4" s="1"/>
  <c r="P70" i="2"/>
  <c r="I68" i="4" l="1"/>
  <c r="P5" i="4" s="1"/>
</calcChain>
</file>

<file path=xl/sharedStrings.xml><?xml version="1.0" encoding="utf-8"?>
<sst xmlns="http://schemas.openxmlformats.org/spreadsheetml/2006/main" count="409" uniqueCount="391">
  <si>
    <t>Requisitioner Number (Number found after name in TEAMS)</t>
  </si>
  <si>
    <t>EAR #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</si>
  <si>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</si>
  <si>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Travel 01/01/23 to 09/30/23</t>
  </si>
  <si>
    <t>(A)</t>
  </si>
  <si>
    <t>(B)</t>
  </si>
  <si>
    <t>First non federal budget code</t>
  </si>
  <si>
    <t>Amount</t>
  </si>
  <si>
    <t>Second non federal budget code (if needed)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</si>
  <si>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</si>
  <si>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</si>
  <si>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</si>
  <si>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</si>
  <si>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</si>
  <si>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</si>
  <si>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</si>
  <si>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</si>
  <si>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</si>
  <si>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</si>
  <si>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</si>
  <si>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</si>
  <si>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</si>
  <si>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</si>
  <si>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</si>
  <si>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</si>
  <si>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EXPENSES REQUESTED</t>
  </si>
  <si>
    <t>Non Federal - 1</t>
  </si>
  <si>
    <t>Non Federal - 2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</si>
  <si>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</si>
  <si>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</si>
  <si>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</si>
  <si>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</si>
  <si>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</si>
  <si>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</si>
  <si>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</si>
  <si>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</si>
  <si>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</si>
  <si>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</si>
  <si>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</si>
  <si>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</si>
  <si>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</si>
  <si>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ESTIMATE ONLY -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</si>
  <si>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</si>
  <si>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</si>
  <si>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</si>
  <si>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</si>
  <si>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</si>
  <si>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</si>
  <si>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</si>
  <si>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</si>
  <si>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</si>
  <si>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</si>
  <si>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</si>
  <si>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</si>
  <si>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</si>
  <si>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</si>
  <si>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</si>
  <si>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</si>
  <si>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</si>
  <si>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</si>
  <si>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</si>
  <si>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</si>
  <si>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</si>
  <si>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</si>
  <si>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</si>
  <si>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</si>
  <si>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</si>
  <si>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</si>
  <si>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</si>
  <si>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</si>
  <si>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</si>
  <si>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</si>
  <si>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</si>
  <si>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</si>
  <si>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</si>
  <si>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</si>
  <si>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</si>
  <si>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if not prepaid.  </t>
  </si>
  <si>
    <t xml:space="preserve">CR # if Prepaid </t>
  </si>
  <si>
    <t>V.  MISCELLANEOUS EXPENSES</t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</si>
  <si>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</si>
  <si>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</si>
  <si>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</si>
  <si>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</si>
  <si>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</si>
  <si>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</si>
  <si>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</si>
  <si>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</si>
  <si>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</si>
  <si>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</si>
  <si>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</si>
  <si>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</si>
  <si>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</si>
  <si>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</si>
  <si>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</si>
  <si>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</si>
  <si>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 xml:space="preserve">Prog Dir/Asst Supt </t>
  </si>
  <si>
    <t>Date _____________</t>
  </si>
  <si>
    <t>Comments:</t>
  </si>
  <si>
    <t>Director for Purchasing: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</si>
  <si>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</si>
  <si>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Form 285-200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</si>
  <si>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</si>
  <si>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</si>
  <si>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</si>
  <si>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</si>
  <si>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</si>
  <si>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</si>
  <si>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</si>
  <si>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</si>
  <si>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</si>
  <si>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</si>
  <si>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</si>
  <si>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>EAR Number (if known)</t>
  </si>
  <si>
    <t>ESTIMATED Date Employee will LEAVE FOR EVENT   ( MM-DD-YYYY {enter dashes as well} )</t>
  </si>
  <si>
    <t>ESTIMATED Date Employee will RETURN FROM EVENT ( MM-DD-YYYY {enter dashes as well} 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</si>
  <si>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</si>
  <si>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</si>
  <si>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</si>
  <si>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Y</t>
  </si>
  <si>
    <t>Will Employee drive District-Owned Vehicle  ( Y  or N  )?</t>
  </si>
  <si>
    <t>Will Employee drive Personal Vehicle  (  Y   or  N  )?</t>
  </si>
  <si>
    <t>N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</si>
  <si>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</si>
  <si>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</si>
  <si>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</si>
  <si>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</si>
  <si>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</si>
  <si>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</si>
  <si>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</si>
  <si>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</si>
  <si>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</si>
  <si>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</si>
  <si>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</si>
  <si>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</si>
  <si>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</si>
  <si>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ESTIMATED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</si>
  <si>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</si>
  <si>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</si>
  <si>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</si>
  <si>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</si>
  <si>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</si>
  <si>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</si>
  <si>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</si>
  <si>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</si>
  <si>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</si>
  <si>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</si>
  <si>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</si>
  <si>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</si>
  <si>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</si>
  <si>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</si>
  <si>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</si>
  <si>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</si>
  <si>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</si>
  <si>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</si>
  <si>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</si>
  <si>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</si>
  <si>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</si>
  <si>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</si>
  <si>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</si>
  <si>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</si>
  <si>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</si>
  <si>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ESTIMATED Hotel Room Charge (No tax) for DAY 1  Using Code 1</t>
  </si>
  <si>
    <t>Employee's ESTIMATED Hotel Room Charge (No tax) for DAY 1  Using Code 2</t>
  </si>
  <si>
    <t>Employee's ESTIMATED Hotel Room Tax Charge for DAY 1 Using Code 1</t>
  </si>
  <si>
    <t>Employee's ESTIMATED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</si>
  <si>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</si>
  <si>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</si>
  <si>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</si>
  <si>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</si>
  <si>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</si>
  <si>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</si>
  <si>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</si>
  <si>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</si>
  <si>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</si>
  <si>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</si>
  <si>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</si>
  <si>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</si>
  <si>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</si>
  <si>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</si>
  <si>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</si>
  <si>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</si>
  <si>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</si>
  <si>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</si>
  <si>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</si>
  <si>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</si>
  <si>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</si>
  <si>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</si>
  <si>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</si>
  <si>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</si>
  <si>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</si>
  <si>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</si>
  <si>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</si>
  <si>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</si>
  <si>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</si>
  <si>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</si>
  <si>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</si>
  <si>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</si>
  <si>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</si>
  <si>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</si>
  <si>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</si>
  <si>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</si>
  <si>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</si>
  <si>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</si>
  <si>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</si>
  <si>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</si>
  <si>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</si>
  <si>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</si>
  <si>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</si>
  <si>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</si>
  <si>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</si>
  <si>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</si>
  <si>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</si>
  <si>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</si>
  <si>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</si>
  <si>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</si>
  <si>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</si>
  <si>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</si>
  <si>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</si>
  <si>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</si>
  <si>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</si>
  <si>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</si>
  <si>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</si>
  <si>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</si>
  <si>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</si>
  <si>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</si>
  <si>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</si>
  <si>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</si>
  <si>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</si>
  <si>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</si>
  <si>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</si>
  <si>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</si>
  <si>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</si>
  <si>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</si>
  <si>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</si>
  <si>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</si>
  <si>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</si>
  <si>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</si>
  <si>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</si>
  <si>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</si>
  <si>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</si>
  <si>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</si>
  <si>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</si>
  <si>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</si>
  <si>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</si>
  <si>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</si>
  <si>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</si>
  <si>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</si>
  <si>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</si>
  <si>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</si>
  <si>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</si>
  <si>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</si>
  <si>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</si>
  <si>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</si>
  <si>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</si>
  <si>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</si>
  <si>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</si>
  <si>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</si>
  <si>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</si>
  <si>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</si>
  <si>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</si>
  <si>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</si>
  <si>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</si>
  <si>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</si>
  <si>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</si>
  <si>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</si>
  <si>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</si>
  <si>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</si>
  <si>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</si>
  <si>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</si>
  <si>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</si>
  <si>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</si>
  <si>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</si>
  <si>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</si>
  <si>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</si>
  <si>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</si>
  <si>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</si>
  <si>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</si>
  <si>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</si>
  <si>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</si>
  <si>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</t>
  </si>
  <si>
    <t>Arlington</t>
  </si>
  <si>
    <t>Austin (10/1/22-10/31/22)</t>
  </si>
  <si>
    <t>Austin (11/1/22-1/31/23)</t>
  </si>
  <si>
    <t>Austin (2/1/23-6/30/23)</t>
  </si>
  <si>
    <t>Austin (7/1/23-8/31/23)</t>
  </si>
  <si>
    <t>Austin (9/1/23-9/30/23)</t>
  </si>
  <si>
    <t>Bexar County</t>
  </si>
  <si>
    <t>Big Spring</t>
  </si>
  <si>
    <t>Cameron County  (10/1/22-2/28/23)</t>
  </si>
  <si>
    <t>Cameron County  (3/1/23-7/31/23)</t>
  </si>
  <si>
    <t>MEALS</t>
  </si>
  <si>
    <t>Cameron County  (8/1/23-9/30/23)</t>
  </si>
  <si>
    <t>Collin County</t>
  </si>
  <si>
    <t>B</t>
  </si>
  <si>
    <t>Corpus Christi</t>
  </si>
  <si>
    <t>L</t>
  </si>
  <si>
    <t>Dallas (10/1/22-11/30/22)</t>
  </si>
  <si>
    <t>D</t>
  </si>
  <si>
    <t>Dallas (12/1/22-8/31/23)</t>
  </si>
  <si>
    <t>Dallas (9/1/23-9/30/23)</t>
  </si>
  <si>
    <t>Dallas County  (10/1/22-11/30/22)</t>
  </si>
  <si>
    <t>Dallas County  (12/1/22-8/31/23)</t>
  </si>
  <si>
    <t>Dallas County  (9/1/23-9/30/23)</t>
  </si>
  <si>
    <t>noon</t>
  </si>
  <si>
    <t>Ector County</t>
  </si>
  <si>
    <t>El Paso</t>
  </si>
  <si>
    <t>El Paso County</t>
  </si>
  <si>
    <t>Fort Bend County</t>
  </si>
  <si>
    <t>If you leave before 0.25, then b, l, d reimb</t>
  </si>
  <si>
    <t>Fort Worth</t>
  </si>
  <si>
    <t>If you leave before 0.5 then l, d reimb</t>
  </si>
  <si>
    <t>Galveston (10/1/22-5/31/23)</t>
  </si>
  <si>
    <t>If you leave before 0.75 then d reimb</t>
  </si>
  <si>
    <t>Galveston (6/1/23-7/31/23)</t>
  </si>
  <si>
    <t>Galveston (8/1/23-9/30/23)</t>
  </si>
  <si>
    <t>If you return after 0.25, then breakfast reimb</t>
  </si>
  <si>
    <t>Galveston County  (10/1/22-5/31/23)</t>
  </si>
  <si>
    <t>If you return after 0.5, then b &amp; l reimb</t>
  </si>
  <si>
    <t>Galveston County  (6/1/23-7/31/23)</t>
  </si>
  <si>
    <t>If you return after 0.75m then b, l d reimb</t>
  </si>
  <si>
    <t>Galveston County  (8/1/23-9/30/23)</t>
  </si>
  <si>
    <t>Grapevine</t>
  </si>
  <si>
    <t>Harris County</t>
  </si>
  <si>
    <t>Houston</t>
  </si>
  <si>
    <t>Howard County</t>
  </si>
  <si>
    <t>Day leave for trip</t>
  </si>
  <si>
    <t>Martin County</t>
  </si>
  <si>
    <t>Day return from trip</t>
  </si>
  <si>
    <t>McLennan County (10/1/2022-2/28/2023)</t>
  </si>
  <si>
    <t>Time leave for trip</t>
  </si>
  <si>
    <t>McLennan County (3/1/2023-4/30/2023)</t>
  </si>
  <si>
    <t>Time return from trip</t>
  </si>
  <si>
    <t>McLennan County (5/1/2023-9/30/2023)</t>
  </si>
  <si>
    <t>Breakfast</t>
  </si>
  <si>
    <t>Lunch</t>
  </si>
  <si>
    <t>Dinner</t>
  </si>
  <si>
    <t>Midland</t>
  </si>
  <si>
    <t>Day 1</t>
  </si>
  <si>
    <t>Midland County</t>
  </si>
  <si>
    <t>Day 2</t>
  </si>
  <si>
    <t>Montgomery County</t>
  </si>
  <si>
    <t>Day 3</t>
  </si>
  <si>
    <t>Nueces County</t>
  </si>
  <si>
    <t>Choices</t>
  </si>
  <si>
    <t>Day 4</t>
  </si>
  <si>
    <t>Odessa</t>
  </si>
  <si>
    <t>Day 5</t>
  </si>
  <si>
    <t>Pecos</t>
  </si>
  <si>
    <t>Day 6</t>
  </si>
  <si>
    <t>Plano</t>
  </si>
  <si>
    <t>Day 7</t>
  </si>
  <si>
    <t>Reeves County</t>
  </si>
  <si>
    <t>day 8</t>
  </si>
  <si>
    <t xml:space="preserve">Round Rock </t>
  </si>
  <si>
    <t>Day 9</t>
  </si>
  <si>
    <t>San Antonio</t>
  </si>
  <si>
    <t>Day 10</t>
  </si>
  <si>
    <t>South Padre Island (10/1/22-2/28/23)</t>
  </si>
  <si>
    <t>South Padre Island (3/1/23-7/31/23)</t>
  </si>
  <si>
    <t>South Padre Island (8/1/23-9/30/23)</t>
  </si>
  <si>
    <t>Tarrant County</t>
  </si>
  <si>
    <t>Total</t>
  </si>
  <si>
    <t>Travis County  (10/1/22-10/31/22)</t>
  </si>
  <si>
    <t>Meals Included</t>
  </si>
  <si>
    <t>Travis County  (11/1/22-1/31/23)</t>
  </si>
  <si>
    <t>Travis County  (2/1/23-6/30/23)</t>
  </si>
  <si>
    <t>Travis County  (7/1/23-8/31/23)</t>
  </si>
  <si>
    <t># Included Code 1</t>
  </si>
  <si>
    <t># included Code 2</t>
  </si>
  <si>
    <t>$ for 1</t>
  </si>
  <si>
    <t>$ for 2</t>
  </si>
  <si>
    <t>Travis County (9/1/23-9/30/23)</t>
  </si>
  <si>
    <t>Waco (10/1/2022-2/28/2023)</t>
  </si>
  <si>
    <t>Waco (3/1/2023-4/30/2023)</t>
  </si>
  <si>
    <t>Waco (5/1/2023-9/30/2023)</t>
  </si>
  <si>
    <t>Williamson County</t>
  </si>
  <si>
    <t>Not Listed City</t>
  </si>
  <si>
    <t>Not Listed County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</si>
  <si>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</si>
  <si>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</si>
  <si>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</si>
  <si>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</si>
  <si>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</si>
  <si>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</si>
  <si>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</si>
  <si>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</si>
  <si>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</si>
  <si>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</si>
  <si>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College Station (10/1/22-9/30/23)</t>
  </si>
  <si>
    <t>revised 06/13/2023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</si>
</sst>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Protection="1">
      <protection hidden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15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zoomScale="80" zoomScaleNormal="80" workbookViewId="0">
      <selection activeCell="A7" sqref="A7"/>
    </sheetView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30">
        <f>'Fill In Sheet'!B23</f>
        <v>0</v>
      </c>
      <c r="C1" s="230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1</v>
      </c>
      <c r="Q2" s="3"/>
    </row>
    <row r="3" spans="1:17" s="10" customFormat="1" ht="29.25" customHeight="1" x14ac:dyDescent="0.25">
      <c r="A3" s="232" t="s">
        <v>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4"/>
      <c r="P3" s="221" t="s">
        <v>3</v>
      </c>
    </row>
    <row r="4" spans="1:17" s="6" customFormat="1" ht="9.75" customHeight="1" x14ac:dyDescent="0.25"/>
    <row r="5" spans="1:17" s="6" customFormat="1" ht="15.75" x14ac:dyDescent="0.25">
      <c r="A5" s="10" t="s">
        <v>4</v>
      </c>
      <c r="B5" s="235">
        <f>'Fill In Sheet'!B5</f>
        <v>0</v>
      </c>
      <c r="C5" s="235"/>
      <c r="E5" s="137" t="b">
        <f>E68</f>
        <v>0</v>
      </c>
      <c r="G5" s="6" t="s">
        <v>5</v>
      </c>
      <c r="H5" s="235" t="str">
        <f>IF('Fill In Sheet'!B7="","",'Fill In Sheet'!B7)</f>
        <v/>
      </c>
      <c r="I5" s="235"/>
      <c r="J5" s="235"/>
      <c r="K5" s="235"/>
      <c r="L5" s="235"/>
      <c r="M5" s="235"/>
      <c r="N5" s="235"/>
      <c r="P5" s="11" t="b">
        <f>I68</f>
        <v>0</v>
      </c>
    </row>
    <row r="6" spans="1:17" s="6" customFormat="1" ht="13.5" x14ac:dyDescent="0.25">
      <c r="C6" s="6" t="s">
        <v>6</v>
      </c>
      <c r="E6" s="12" t="s">
        <v>7</v>
      </c>
      <c r="H6" s="6" t="s">
        <v>8</v>
      </c>
      <c r="P6" s="12" t="s">
        <v>7</v>
      </c>
    </row>
    <row r="7" spans="1:17" s="6" customFormat="1" ht="13.5" x14ac:dyDescent="0.25">
      <c r="B7" s="222" t="str">
        <f>CONCATENATE('Fill In Sheet'!B13,", ",'Fill In Sheet'!B15," - ",'Fill In Sheet'!B17)</f>
        <v xml:space="preserve">,  - </v>
      </c>
      <c r="C7" s="222"/>
      <c r="D7" s="222"/>
      <c r="F7" s="224">
        <f ca="1">TODAY()</f>
        <v>45090</v>
      </c>
      <c r="G7" s="225"/>
      <c r="H7" s="225"/>
      <c r="J7" s="227" t="str">
        <f>CONCATENATE('Fill In Sheet'!B21," - ",'Fill In Sheet'!B19)</f>
        <v xml:space="preserve"> - </v>
      </c>
      <c r="K7" s="227"/>
      <c r="L7" s="227"/>
      <c r="M7" s="227"/>
      <c r="N7" s="227"/>
      <c r="O7" s="227"/>
      <c r="P7" s="227"/>
    </row>
    <row r="8" spans="1:17" s="6" customFormat="1" ht="8.25" customHeight="1" x14ac:dyDescent="0.25">
      <c r="B8" s="223"/>
      <c r="C8" s="223"/>
      <c r="D8" s="223"/>
      <c r="F8" s="226"/>
      <c r="G8" s="226"/>
      <c r="H8" s="226"/>
      <c r="J8" s="228"/>
      <c r="K8" s="228"/>
      <c r="L8" s="228"/>
      <c r="M8" s="228"/>
      <c r="N8" s="228"/>
      <c r="O8" s="228"/>
      <c r="P8" s="228"/>
    </row>
    <row r="9" spans="1:17" s="6" customFormat="1" ht="13.5" x14ac:dyDescent="0.25">
      <c r="B9" s="6" t="s">
        <v>9</v>
      </c>
      <c r="G9" s="6" t="s">
        <v>10</v>
      </c>
      <c r="N9" s="6" t="s">
        <v>11</v>
      </c>
    </row>
    <row r="10" spans="1:17" s="6" customFormat="1" ht="13.5" x14ac:dyDescent="0.25"/>
    <row r="11" spans="1:17" s="6" customFormat="1" ht="15.75" x14ac:dyDescent="0.25">
      <c r="C11" s="13" t="s">
        <v>12</v>
      </c>
      <c r="D11" s="228">
        <f>'Fill In Sheet'!B69</f>
        <v>0</v>
      </c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13</v>
      </c>
      <c r="B13" s="16"/>
      <c r="C13" s="16"/>
      <c r="D13" s="16"/>
      <c r="E13" s="17"/>
      <c r="H13" s="15" t="s">
        <v>14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15</v>
      </c>
      <c r="C14" s="19">
        <f>'Fill In Sheet'!B31</f>
        <v>0</v>
      </c>
      <c r="D14" s="6" t="s">
        <v>10</v>
      </c>
      <c r="E14" s="20">
        <f>'Fill In Sheet'!B27</f>
        <v>0</v>
      </c>
      <c r="H14" s="21" t="s">
        <v>16</v>
      </c>
      <c r="I14" s="22">
        <f>'Fill In Sheet'!B33</f>
        <v>0</v>
      </c>
      <c r="M14" s="13" t="s">
        <v>17</v>
      </c>
      <c r="N14" s="238">
        <f>'Fill In Sheet'!B29</f>
        <v>0</v>
      </c>
      <c r="O14" s="238"/>
      <c r="P14" s="239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18</v>
      </c>
      <c r="C16" s="26" t="s">
        <v>19</v>
      </c>
      <c r="D16" s="27"/>
      <c r="E16" s="13" t="s">
        <v>20</v>
      </c>
      <c r="F16" s="228">
        <f>'Fill In Sheet'!B71</f>
        <v>0</v>
      </c>
      <c r="G16" s="228"/>
      <c r="H16" s="228"/>
      <c r="I16" s="228"/>
      <c r="J16" s="228"/>
      <c r="K16" s="228"/>
      <c r="L16" s="228"/>
      <c r="M16" s="228"/>
      <c r="N16" s="228"/>
      <c r="O16" s="228"/>
      <c r="P16" s="228"/>
    </row>
    <row r="17" spans="1:16" s="6" customFormat="1" ht="20.25" customHeight="1" x14ac:dyDescent="0.3">
      <c r="E17" s="13" t="s">
        <v>21</v>
      </c>
      <c r="F17" s="240" t="str">
        <f>IF(F16="Not Listed City",'Fill In Sheet'!B73,IF(F16="Not Listed County",'Fill In Sheet'!B73,""))</f>
        <v/>
      </c>
      <c r="G17" s="240"/>
      <c r="H17" s="240"/>
      <c r="I17" s="240"/>
      <c r="J17" s="240"/>
      <c r="K17" s="240"/>
      <c r="L17" s="240"/>
      <c r="M17" s="240"/>
      <c r="N17" s="240"/>
      <c r="O17" s="240"/>
      <c r="P17" s="240"/>
    </row>
    <row r="18" spans="1:16" s="6" customFormat="1" ht="15.75" x14ac:dyDescent="0.25">
      <c r="A18" s="6" t="s">
        <v>22</v>
      </c>
      <c r="D18" s="26" t="b">
        <f>IF('Fill In Sheet'!$B$37="N", IF('Fill In Sheet'!$B$39="Y","X",IF('Fill In Sheet'!$B$37="N",IF('Fill In Sheet'!$B$39="N","","ERROR"))))</f>
        <v>0</v>
      </c>
      <c r="E18" s="12" t="s">
        <v>23</v>
      </c>
      <c r="F18" s="26" t="str">
        <f>IF('Fill In Sheet'!$B$39="N","X","")</f>
        <v/>
      </c>
      <c r="I18" s="13" t="s">
        <v>24</v>
      </c>
      <c r="J18" s="241" t="str">
        <f>IF(D18="",'Fill In Sheet'!$B$41,"")</f>
        <v/>
      </c>
      <c r="K18" s="241"/>
      <c r="L18" s="241"/>
      <c r="M18" s="241"/>
      <c r="N18" s="241"/>
      <c r="O18" s="241"/>
      <c r="P18" s="241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25</v>
      </c>
      <c r="E20" s="30" t="s">
        <v>26</v>
      </c>
      <c r="F20" s="242"/>
      <c r="G20" s="243"/>
      <c r="H20" s="244"/>
      <c r="I20" s="30" t="s">
        <v>27</v>
      </c>
    </row>
    <row r="21" spans="1:16" s="6" customFormat="1" ht="13.5" x14ac:dyDescent="0.25">
      <c r="A21" s="29" t="s">
        <v>28</v>
      </c>
      <c r="E21" s="31"/>
      <c r="F21" s="245"/>
      <c r="G21" s="246"/>
      <c r="H21" s="247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29</v>
      </c>
      <c r="C23" s="6" t="s">
        <v>30</v>
      </c>
      <c r="E23" s="35"/>
      <c r="F23" s="236" t="b">
        <f>IF('Fill In Sheet'!B35="N",0,IF('Fill In Sheet'!B35="Y",IF('Fill In Sheet'!B50="N",'TX Rates'!Q75,IF('Fill In Sheet'!B35="Y",IF('Fill In Sheet'!B50="Y",0)))))</f>
        <v>0</v>
      </c>
      <c r="G23" s="248"/>
      <c r="H23" s="249"/>
      <c r="I23" s="35"/>
      <c r="J23" s="34"/>
      <c r="K23" s="34"/>
      <c r="L23" s="34"/>
      <c r="M23" s="250" t="str">
        <f>IF('Fill In Sheet'!B50="Y",'Fill In Sheet'!B52,"")</f>
        <v/>
      </c>
      <c r="N23" s="251"/>
      <c r="P23" s="13" t="s">
        <v>31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32</v>
      </c>
      <c r="C25" s="6" t="s">
        <v>33</v>
      </c>
      <c r="E25" s="35"/>
      <c r="F25" s="236" t="b">
        <f>IF('Fill In Sheet'!B35="N",0,IF('Fill In Sheet'!B35="Y",IF('Fill In Sheet'!B50="N",'TX Rates'!Q76,IF('Fill In Sheet'!B35="Y",IF('Fill In Sheet'!B50="Y",0)))))</f>
        <v>0</v>
      </c>
      <c r="G25" s="226"/>
      <c r="H25" s="237"/>
      <c r="I25" s="35"/>
      <c r="J25" s="34"/>
      <c r="K25" s="34"/>
      <c r="L25" s="34"/>
      <c r="M25" s="39" t="s">
        <v>34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35</v>
      </c>
      <c r="C27" s="6" t="s">
        <v>36</v>
      </c>
      <c r="E27" s="35"/>
      <c r="F27" s="252">
        <f>N14-E14</f>
        <v>0</v>
      </c>
      <c r="G27" s="253"/>
      <c r="H27" s="254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37</v>
      </c>
      <c r="C29" s="6" t="s">
        <v>38</v>
      </c>
      <c r="E29" s="35"/>
      <c r="F29" s="236">
        <f>F23+F25</f>
        <v>0</v>
      </c>
      <c r="G29" s="226"/>
      <c r="H29" s="237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39</v>
      </c>
      <c r="C32" s="47" t="s">
        <v>40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41</v>
      </c>
      <c r="E35" s="33"/>
      <c r="I35" s="33"/>
      <c r="J35" s="44"/>
      <c r="M35" s="6" t="s">
        <v>42</v>
      </c>
      <c r="N35" s="42"/>
      <c r="O35" s="51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52"/>
      <c r="Q35" s="53"/>
      <c r="R35" s="53"/>
    </row>
    <row r="36" spans="1:18" s="6" customFormat="1" ht="27" x14ac:dyDescent="0.25">
      <c r="B36" s="6" t="s">
        <v>43</v>
      </c>
      <c r="C36" s="204" t="s">
        <v>44</v>
      </c>
      <c r="E36" s="35"/>
      <c r="F36" s="256" t="e">
        <f>IF('Fill In Sheet'!$B$35="N",0,O36*N36)</f>
        <v>#N/A</v>
      </c>
      <c r="G36" s="257"/>
      <c r="H36" s="258"/>
      <c r="I36" s="35"/>
      <c r="J36" s="54"/>
      <c r="K36" s="10"/>
      <c r="L36" s="10"/>
      <c r="M36" s="13" t="s">
        <v>45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46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59"/>
      <c r="O37" s="259"/>
      <c r="P37" s="13"/>
    </row>
    <row r="38" spans="1:18" s="6" customFormat="1" ht="27" x14ac:dyDescent="0.25">
      <c r="B38" s="6" t="s">
        <v>47</v>
      </c>
      <c r="C38" s="204" t="s">
        <v>48</v>
      </c>
      <c r="E38" s="35"/>
      <c r="F38" s="256" t="e">
        <f>IF('Fill In Sheet'!$B$35="N",0,O38*N38)</f>
        <v>#N/A</v>
      </c>
      <c r="G38" s="257"/>
      <c r="H38" s="258"/>
      <c r="I38" s="35"/>
      <c r="J38" s="54"/>
      <c r="K38" s="10"/>
      <c r="L38" s="10"/>
      <c r="M38" s="13" t="s">
        <v>49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50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60"/>
      <c r="O39" s="260"/>
      <c r="P39" s="13"/>
    </row>
    <row r="40" spans="1:18" s="6" customFormat="1" ht="29.25" x14ac:dyDescent="0.4">
      <c r="B40" s="6" t="s">
        <v>51</v>
      </c>
      <c r="C40" s="204" t="s">
        <v>52</v>
      </c>
      <c r="E40" s="35"/>
      <c r="F40" s="256" t="e">
        <f>IF('Fill In Sheet'!$B$35="N",0,O40*N40)</f>
        <v>#N/A</v>
      </c>
      <c r="G40" s="257"/>
      <c r="H40" s="258"/>
      <c r="I40" s="35"/>
      <c r="J40" s="57"/>
      <c r="K40" s="10"/>
      <c r="L40" s="10"/>
      <c r="M40" s="13" t="s">
        <v>53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54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55</v>
      </c>
      <c r="C42" s="6" t="s">
        <v>56</v>
      </c>
      <c r="E42" s="35"/>
      <c r="F42" s="256" t="e">
        <f>F36+F38+F40</f>
        <v>#N/A</v>
      </c>
      <c r="G42" s="257"/>
      <c r="H42" s="258"/>
      <c r="I42" s="35"/>
      <c r="J42" s="58"/>
      <c r="O42" s="13" t="s">
        <v>57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61"/>
      <c r="G43" s="262"/>
      <c r="H43" s="263"/>
      <c r="I43" s="33"/>
      <c r="P43" s="13"/>
    </row>
    <row r="44" spans="1:18" s="6" customFormat="1" ht="15.75" x14ac:dyDescent="0.25">
      <c r="B44" s="6" t="s">
        <v>58</v>
      </c>
      <c r="C44" s="6" t="s">
        <v>59</v>
      </c>
      <c r="E44" s="35"/>
      <c r="F44" s="256" t="e">
        <f>(IF('Fill In Sheet'!B35="N",0,(P42*O36)+(P44*O38)+(P46*O40))*-1)</f>
        <v>#N/A</v>
      </c>
      <c r="G44" s="257"/>
      <c r="H44" s="258"/>
      <c r="I44" s="35"/>
      <c r="O44" s="13" t="s">
        <v>60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64" t="e">
        <f>IF(F44&gt;0,F44*-1,F44)</f>
        <v>#N/A</v>
      </c>
      <c r="G45" s="265"/>
      <c r="H45" s="266"/>
      <c r="I45" s="33"/>
      <c r="P45" s="59"/>
    </row>
    <row r="46" spans="1:18" s="6" customFormat="1" ht="15" x14ac:dyDescent="0.25">
      <c r="C46" s="60" t="s">
        <v>61</v>
      </c>
      <c r="E46" s="35"/>
      <c r="F46" s="267" t="e">
        <f>F42+F44</f>
        <v>#N/A</v>
      </c>
      <c r="G46" s="268"/>
      <c r="H46" s="269"/>
      <c r="I46" s="35"/>
      <c r="O46" s="13" t="s">
        <v>62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63</v>
      </c>
      <c r="C48" s="47" t="s">
        <v>64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65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66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67</v>
      </c>
      <c r="C51" s="6" t="s">
        <v>68</v>
      </c>
      <c r="E51" s="68">
        <v>0.65500000000000003</v>
      </c>
      <c r="F51" s="69"/>
      <c r="G51" s="69"/>
      <c r="H51" s="67"/>
      <c r="I51" s="68">
        <v>0.65500000000000003</v>
      </c>
      <c r="P51" s="6" t="s">
        <v>69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70</v>
      </c>
      <c r="C53" s="6" t="s">
        <v>71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72</v>
      </c>
      <c r="C57" s="47" t="s">
        <v>73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74</v>
      </c>
      <c r="E59" s="33"/>
      <c r="I59" s="77"/>
    </row>
    <row r="60" spans="1:18" s="6" customFormat="1" ht="15.95" customHeight="1" x14ac:dyDescent="0.25">
      <c r="B60" s="61" t="s">
        <v>75</v>
      </c>
      <c r="C60" s="47" t="s">
        <v>76</v>
      </c>
      <c r="E60" s="162">
        <f>IF('Fill In Sheet'!B61="N",'Fill In Sheet'!B100,0)</f>
        <v>0</v>
      </c>
      <c r="I60" s="161">
        <f>IF('Fill In Sheet'!B61="N",'Fill In Sheet'!B102,0)</f>
        <v>0</v>
      </c>
      <c r="J60" s="229" t="s">
        <v>77</v>
      </c>
      <c r="K60" s="229"/>
      <c r="L60" s="229"/>
      <c r="M60" s="229"/>
      <c r="N60" s="270">
        <f>'Fill In Sheet'!B63</f>
        <v>0</v>
      </c>
      <c r="O60" s="270"/>
      <c r="P60" s="78" t="s">
        <v>78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79</v>
      </c>
      <c r="E62" s="33"/>
      <c r="I62" s="77"/>
    </row>
    <row r="63" spans="1:18" s="6" customFormat="1" ht="15.95" customHeight="1" x14ac:dyDescent="0.25">
      <c r="B63" s="61" t="s">
        <v>80</v>
      </c>
      <c r="C63" s="47" t="s">
        <v>81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82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83</v>
      </c>
      <c r="E66" s="48" t="e">
        <f>E63+E60+E57+E48+E32</f>
        <v>#N/A</v>
      </c>
      <c r="F66" s="255"/>
      <c r="G66" s="255"/>
      <c r="H66" s="255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84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Sheet'!B90="N",E66-E68,IF('Fill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85</v>
      </c>
      <c r="F69" s="82"/>
      <c r="G69" s="82"/>
      <c r="H69" s="83"/>
      <c r="I69" s="82" t="s">
        <v>86</v>
      </c>
    </row>
    <row r="70" spans="1:16" s="6" customFormat="1" ht="6.6" customHeight="1" x14ac:dyDescent="0.25"/>
    <row r="71" spans="1:16" s="6" customFormat="1" ht="13.5" x14ac:dyDescent="0.25">
      <c r="A71" s="84" t="s">
        <v>87</v>
      </c>
    </row>
    <row r="72" spans="1:16" s="6" customFormat="1" ht="12.75" customHeight="1" x14ac:dyDescent="0.25">
      <c r="A72" s="85" t="s">
        <v>88</v>
      </c>
      <c r="B72" s="274" t="s">
        <v>89</v>
      </c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</row>
    <row r="73" spans="1:16" s="6" customFormat="1" ht="12.75" customHeight="1" x14ac:dyDescent="0.25">
      <c r="A73" s="86" t="s">
        <v>90</v>
      </c>
      <c r="B73" s="275" t="s">
        <v>91</v>
      </c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</row>
    <row r="74" spans="1:16" s="6" customFormat="1" ht="9" customHeight="1" x14ac:dyDescent="0.25">
      <c r="G74" s="15"/>
    </row>
    <row r="75" spans="1:16" s="6" customFormat="1" ht="13.5" x14ac:dyDescent="0.25">
      <c r="B75" s="6" t="s">
        <v>92</v>
      </c>
      <c r="G75" s="18" t="s">
        <v>93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94</v>
      </c>
      <c r="D77" s="6" t="s">
        <v>95</v>
      </c>
      <c r="G77" s="18"/>
      <c r="I77" s="13" t="s">
        <v>96</v>
      </c>
      <c r="J77" s="277"/>
      <c r="K77" s="277"/>
      <c r="L77" s="277"/>
      <c r="M77" s="277"/>
      <c r="O77" s="6" t="s">
        <v>97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98</v>
      </c>
      <c r="C79" s="276" t="str">
        <f>CONCATENATE('Fill In Sheet'!B78," ",'Fill In Sheet'!B79)</f>
        <v xml:space="preserve"> </v>
      </c>
      <c r="D79" s="276"/>
      <c r="E79" s="276"/>
      <c r="G79" s="18"/>
      <c r="I79" s="13" t="s">
        <v>99</v>
      </c>
      <c r="J79" s="277"/>
      <c r="K79" s="277"/>
      <c r="L79" s="277"/>
      <c r="M79" s="277"/>
      <c r="O79" s="6" t="s">
        <v>97</v>
      </c>
    </row>
    <row r="80" spans="1:16" s="6" customFormat="1" ht="14.25" thickBot="1" x14ac:dyDescent="0.3"/>
    <row r="81" spans="1:16" s="6" customFormat="1" ht="50.25" customHeight="1" thickTop="1" thickBot="1" x14ac:dyDescent="0.3">
      <c r="A81" s="271" t="s">
        <v>100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3"/>
    </row>
    <row r="82" spans="1:16" s="6" customFormat="1" ht="14.25" thickTop="1" x14ac:dyDescent="0.25">
      <c r="A82" s="87" t="s">
        <v>101</v>
      </c>
      <c r="P82" s="203" t="s">
        <v>390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1fCBsxgmgoxOqLA045MwqUh5QEU+gJy6FsBS8NQ0y1663RQXDTjnbw+0Ty7XOLhgDIX4UCc7YB67nNO5wInQRA==" saltValue="LgzsyuGXMFGVD/Dds+Engw==" spinCount="100000" sheet="1" selectLockedCells="1" selectUnlockedCells="1"/>
  <mergeCells count="39">
    <mergeCell ref="A81:P81"/>
    <mergeCell ref="B72:P72"/>
    <mergeCell ref="B73:P73"/>
    <mergeCell ref="C79:E79"/>
    <mergeCell ref="J77:M77"/>
    <mergeCell ref="J79:M79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F21:H21"/>
    <mergeCell ref="F23:H23"/>
    <mergeCell ref="M23:N23"/>
    <mergeCell ref="F25:H25"/>
    <mergeCell ref="F27:H27"/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tabSelected="1"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390</v>
      </c>
      <c r="B1" s="139" t="s">
        <v>102</v>
      </c>
    </row>
    <row r="3" spans="1:2" s="140" customFormat="1" ht="20.25" customHeight="1" x14ac:dyDescent="0.25">
      <c r="A3" s="278" t="s">
        <v>103</v>
      </c>
      <c r="B3" s="279"/>
    </row>
    <row r="5" spans="1:2" ht="15.75" customHeight="1" x14ac:dyDescent="0.2">
      <c r="A5" s="138" t="s">
        <v>104</v>
      </c>
      <c r="B5" s="91"/>
    </row>
    <row r="6" spans="1:2" ht="15.75" customHeight="1" x14ac:dyDescent="0.2"/>
    <row r="7" spans="1:2" ht="15.75" customHeight="1" x14ac:dyDescent="0.2">
      <c r="A7" s="138" t="s">
        <v>105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78" t="s">
        <v>106</v>
      </c>
      <c r="B11" s="279"/>
    </row>
    <row r="12" spans="1:2" ht="15.75" customHeight="1" x14ac:dyDescent="0.2"/>
    <row r="13" spans="1:2" ht="15.75" customHeight="1" x14ac:dyDescent="0.2">
      <c r="A13" s="138" t="s">
        <v>107</v>
      </c>
      <c r="B13" s="92"/>
    </row>
    <row r="14" spans="1:2" ht="15.75" customHeight="1" x14ac:dyDescent="0.2"/>
    <row r="15" spans="1:2" ht="15.75" customHeight="1" x14ac:dyDescent="0.2">
      <c r="A15" s="138" t="s">
        <v>108</v>
      </c>
      <c r="B15" s="92"/>
    </row>
    <row r="16" spans="1:2" ht="15.75" customHeight="1" x14ac:dyDescent="0.2"/>
    <row r="17" spans="1:2" ht="15.75" customHeight="1" x14ac:dyDescent="0.2">
      <c r="A17" s="138" t="s">
        <v>109</v>
      </c>
      <c r="B17" s="92"/>
    </row>
    <row r="18" spans="1:2" ht="15.75" customHeight="1" x14ac:dyDescent="0.2"/>
    <row r="19" spans="1:2" ht="15.75" customHeight="1" x14ac:dyDescent="0.2">
      <c r="A19" s="138" t="s">
        <v>110</v>
      </c>
      <c r="B19" s="93"/>
    </row>
    <row r="20" spans="1:2" ht="15.75" customHeight="1" x14ac:dyDescent="0.2"/>
    <row r="21" spans="1:2" ht="15.75" customHeight="1" x14ac:dyDescent="0.2">
      <c r="A21" s="138" t="s">
        <v>111</v>
      </c>
      <c r="B21" s="92"/>
    </row>
    <row r="22" spans="1:2" ht="15.75" customHeight="1" x14ac:dyDescent="0.2"/>
    <row r="23" spans="1:2" ht="15.75" customHeight="1" x14ac:dyDescent="0.2">
      <c r="A23" s="138" t="s">
        <v>112</v>
      </c>
      <c r="B23" s="94"/>
    </row>
    <row r="24" spans="1:2" ht="15.75" customHeight="1" x14ac:dyDescent="0.2"/>
    <row r="25" spans="1:2" ht="15.75" customHeight="1" x14ac:dyDescent="0.2">
      <c r="A25" s="138" t="s">
        <v>113</v>
      </c>
      <c r="B25" s="94"/>
    </row>
    <row r="26" spans="1:2" ht="15.75" customHeight="1" x14ac:dyDescent="0.2"/>
    <row r="27" spans="1:2" ht="15.75" customHeight="1" x14ac:dyDescent="0.2">
      <c r="A27" s="138" t="s">
        <v>114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115</v>
      </c>
      <c r="B29" s="95"/>
    </row>
    <row r="30" spans="1:2" ht="15.75" customHeight="1" x14ac:dyDescent="0.2"/>
    <row r="31" spans="1:2" ht="15.75" customHeight="1" x14ac:dyDescent="0.2">
      <c r="A31" s="138" t="s">
        <v>116</v>
      </c>
      <c r="B31" s="96"/>
    </row>
    <row r="32" spans="1:2" ht="15.75" customHeight="1" x14ac:dyDescent="0.2"/>
    <row r="33" spans="1:2" ht="15.75" customHeight="1" x14ac:dyDescent="0.2">
      <c r="A33" s="138" t="s">
        <v>117</v>
      </c>
      <c r="B33" s="96"/>
    </row>
    <row r="34" spans="1:2" ht="15.75" customHeight="1" x14ac:dyDescent="0.2"/>
    <row r="35" spans="1:2" ht="15.75" customHeight="1" x14ac:dyDescent="0.2">
      <c r="A35" s="138" t="s">
        <v>118</v>
      </c>
      <c r="B35" s="97"/>
    </row>
    <row r="36" spans="1:2" ht="15.75" customHeight="1" x14ac:dyDescent="0.2"/>
    <row r="37" spans="1:2" ht="15.75" customHeight="1" x14ac:dyDescent="0.2">
      <c r="A37" s="138" t="s">
        <v>120</v>
      </c>
      <c r="B37" s="97"/>
    </row>
    <row r="38" spans="1:2" ht="15.75" customHeight="1" x14ac:dyDescent="0.2"/>
    <row r="39" spans="1:2" ht="15.75" customHeight="1" x14ac:dyDescent="0.2">
      <c r="A39" s="138" t="s">
        <v>121</v>
      </c>
      <c r="B39" s="97"/>
    </row>
    <row r="40" spans="1:2" ht="15.75" customHeight="1" x14ac:dyDescent="0.2"/>
    <row r="41" spans="1:2" ht="15.75" customHeight="1" x14ac:dyDescent="0.2">
      <c r="A41" s="138" t="s">
        <v>123</v>
      </c>
      <c r="B41" s="98"/>
    </row>
    <row r="42" spans="1:2" ht="15.75" customHeight="1" x14ac:dyDescent="0.2"/>
    <row r="43" spans="1:2" ht="15.75" customHeight="1" x14ac:dyDescent="0.2">
      <c r="A43" s="138" t="s">
        <v>124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125</v>
      </c>
      <c r="B50" s="97"/>
    </row>
    <row r="51" spans="1:2" ht="15.75" customHeight="1" x14ac:dyDescent="0.2"/>
    <row r="52" spans="1:2" ht="15.75" customHeight="1" x14ac:dyDescent="0.2">
      <c r="A52" s="138" t="s">
        <v>126</v>
      </c>
      <c r="B52" s="98"/>
    </row>
    <row r="53" spans="1:2" ht="15.75" customHeight="1" x14ac:dyDescent="0.2"/>
    <row r="54" spans="1:2" ht="15.75" customHeight="1" x14ac:dyDescent="0.2">
      <c r="A54" s="138" t="s">
        <v>127</v>
      </c>
      <c r="B54" s="97"/>
    </row>
    <row r="55" spans="1:2" ht="15.75" customHeight="1" x14ac:dyDescent="0.2"/>
    <row r="56" spans="1:2" ht="15.75" customHeight="1" x14ac:dyDescent="0.2">
      <c r="A56" s="138" t="s">
        <v>128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129</v>
      </c>
      <c r="B61" s="97"/>
    </row>
    <row r="62" spans="1:2" ht="15.75" customHeight="1" x14ac:dyDescent="0.2"/>
    <row r="63" spans="1:2" ht="15.75" customHeight="1" x14ac:dyDescent="0.2">
      <c r="A63" s="138" t="s">
        <v>126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78" t="s">
        <v>130</v>
      </c>
      <c r="B67" s="279"/>
    </row>
    <row r="68" spans="1:2" ht="15.75" customHeight="1" x14ac:dyDescent="0.2"/>
    <row r="69" spans="1:2" ht="15.75" customHeight="1" x14ac:dyDescent="0.2">
      <c r="A69" s="138" t="s">
        <v>131</v>
      </c>
      <c r="B69" s="98"/>
    </row>
    <row r="70" spans="1:2" ht="15.75" customHeight="1" x14ac:dyDescent="0.2"/>
    <row r="71" spans="1:2" ht="15.75" customHeight="1" x14ac:dyDescent="0.2">
      <c r="A71" s="138" t="s">
        <v>132</v>
      </c>
      <c r="B71" s="98"/>
    </row>
    <row r="72" spans="1:2" ht="15.75" customHeight="1" x14ac:dyDescent="0.2"/>
    <row r="73" spans="1:2" ht="15.75" customHeight="1" x14ac:dyDescent="0.2">
      <c r="A73" s="138" t="s">
        <v>133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78" t="s">
        <v>134</v>
      </c>
      <c r="B76" s="279"/>
    </row>
    <row r="77" spans="1:2" ht="15.75" customHeight="1" x14ac:dyDescent="0.2"/>
    <row r="78" spans="1:2" ht="15.75" customHeight="1" x14ac:dyDescent="0.2">
      <c r="A78" s="138" t="s">
        <v>135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0" t="s">
        <v>136</v>
      </c>
      <c r="B82" s="281"/>
    </row>
    <row r="84" spans="1:2" x14ac:dyDescent="0.2">
      <c r="A84" s="143" t="s">
        <v>137</v>
      </c>
    </row>
    <row r="86" spans="1:2" ht="15" customHeight="1" x14ac:dyDescent="0.2">
      <c r="A86" s="138" t="s">
        <v>138</v>
      </c>
      <c r="B86" s="98"/>
    </row>
    <row r="87" spans="1:2" ht="15" customHeight="1" x14ac:dyDescent="0.2"/>
    <row r="88" spans="1:2" ht="15" customHeight="1" x14ac:dyDescent="0.2">
      <c r="A88" s="138" t="s">
        <v>139</v>
      </c>
      <c r="B88" s="160"/>
    </row>
    <row r="89" spans="1:2" ht="15" customHeight="1" x14ac:dyDescent="0.2"/>
    <row r="90" spans="1:2" ht="15" customHeight="1" x14ac:dyDescent="0.2">
      <c r="A90" s="138" t="s">
        <v>140</v>
      </c>
      <c r="B90" s="98"/>
    </row>
    <row r="91" spans="1:2" ht="15" customHeight="1" x14ac:dyDescent="0.2"/>
    <row r="92" spans="1:2" ht="15" customHeight="1" x14ac:dyDescent="0.2">
      <c r="A92" s="138" t="s">
        <v>141</v>
      </c>
      <c r="B92" s="160"/>
    </row>
    <row r="94" spans="1:2" ht="15" x14ac:dyDescent="0.25">
      <c r="A94" s="144" t="s">
        <v>142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143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144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145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146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147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148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149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150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151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152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153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154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155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156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157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158</v>
      </c>
      <c r="B129" s="97"/>
    </row>
    <row r="130" spans="1:2" ht="15" x14ac:dyDescent="0.25">
      <c r="A130" s="146"/>
      <c r="B130" s="147"/>
    </row>
    <row r="131" spans="1:2" ht="15" x14ac:dyDescent="0.25">
      <c r="A131" s="153" t="s">
        <v>159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160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161</v>
      </c>
      <c r="B137" s="156"/>
    </row>
    <row r="138" spans="1:2" ht="15" x14ac:dyDescent="0.25">
      <c r="A138" s="148" t="s">
        <v>162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163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164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165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166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167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168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169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170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171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172</v>
      </c>
      <c r="B162" s="156"/>
    </row>
    <row r="163" spans="1:2" ht="15" x14ac:dyDescent="0.25">
      <c r="A163" s="148" t="s">
        <v>173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174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175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176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177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178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179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180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181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182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183</v>
      </c>
      <c r="B187" s="156"/>
    </row>
    <row r="188" spans="1:2" ht="15" x14ac:dyDescent="0.25">
      <c r="A188" s="148" t="s">
        <v>184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185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186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187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188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189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190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191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192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193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194</v>
      </c>
      <c r="B212" s="156"/>
    </row>
    <row r="213" spans="1:2" ht="15" x14ac:dyDescent="0.25">
      <c r="A213" s="148" t="s">
        <v>195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196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197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198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199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200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201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202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203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204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205</v>
      </c>
      <c r="B237" s="156"/>
    </row>
    <row r="238" spans="1:2" ht="15" x14ac:dyDescent="0.25">
      <c r="A238" s="148" t="s">
        <v>206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207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208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209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210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211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212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213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214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215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216</v>
      </c>
      <c r="B262" s="156"/>
    </row>
    <row r="263" spans="1:2" ht="15" x14ac:dyDescent="0.25">
      <c r="A263" s="148" t="s">
        <v>217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218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219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220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221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222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223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224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225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226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227</v>
      </c>
      <c r="B287" s="156"/>
    </row>
    <row r="288" spans="1:2" ht="15" x14ac:dyDescent="0.25">
      <c r="A288" s="148" t="s">
        <v>228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229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230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231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232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233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234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235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236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237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238</v>
      </c>
      <c r="B312" s="156"/>
    </row>
    <row r="313" spans="1:2" ht="15" x14ac:dyDescent="0.25">
      <c r="A313" s="148" t="s">
        <v>239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240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241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242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243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244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245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246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247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248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249</v>
      </c>
      <c r="B335" s="156"/>
    </row>
    <row r="336" spans="1:2" ht="15" x14ac:dyDescent="0.25">
      <c r="A336" s="148" t="s">
        <v>250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251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252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253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254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255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256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257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258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259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260</v>
      </c>
      <c r="B358" s="156"/>
    </row>
    <row r="359" spans="1:2" ht="15" x14ac:dyDescent="0.25">
      <c r="A359" s="148" t="s">
        <v>261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262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263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264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265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266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267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268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269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270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GdLCyW1rlh/CjfBHgCG0CZTmliB70DZ/T5R0eAiAP7j7wkGYXye2Atc7v5TDNpU7+fy9zzjXJSn3EPzvu6ZGGA==" saltValue="Ct0W++uzYKcQ2G0fDSPrag==" spinCount="100000" sheet="1" objects="1" scenarios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Rates'!$A$2:$A$80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topLeftCell="A56" workbookViewId="0">
      <selection activeCell="H67" sqref="H67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7.140625" style="116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271</v>
      </c>
      <c r="B1" s="102" t="s">
        <v>272</v>
      </c>
      <c r="C1" s="103" t="s">
        <v>273</v>
      </c>
      <c r="D1" s="103" t="s">
        <v>274</v>
      </c>
      <c r="E1" s="104" t="s">
        <v>275</v>
      </c>
      <c r="F1" s="104" t="s">
        <v>276</v>
      </c>
      <c r="G1" s="105" t="s">
        <v>277</v>
      </c>
      <c r="H1" s="105" t="s">
        <v>278</v>
      </c>
      <c r="I1" s="105" t="s">
        <v>279</v>
      </c>
      <c r="J1" s="105"/>
      <c r="K1" s="106" t="s">
        <v>20</v>
      </c>
      <c r="L1" s="107"/>
      <c r="N1" s="104"/>
      <c r="O1" s="105"/>
      <c r="P1" s="105"/>
      <c r="Q1" s="105"/>
    </row>
    <row r="2" spans="1:20" s="114" customFormat="1" x14ac:dyDescent="0.2">
      <c r="A2" s="205" t="s">
        <v>280</v>
      </c>
      <c r="B2" s="205">
        <v>1</v>
      </c>
      <c r="C2" s="206">
        <v>44835</v>
      </c>
      <c r="D2" s="206">
        <v>45199</v>
      </c>
      <c r="E2" s="207">
        <v>183</v>
      </c>
      <c r="F2" s="207">
        <v>59</v>
      </c>
      <c r="G2" s="208">
        <v>14</v>
      </c>
      <c r="H2" s="208">
        <v>16</v>
      </c>
      <c r="I2" s="208">
        <v>29</v>
      </c>
      <c r="J2" s="209">
        <f>SUM(G2:I2)</f>
        <v>59</v>
      </c>
      <c r="K2" s="112" t="e">
        <f>VLOOKUP(L2,A2:I80,2,FALSE)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ht="12.75" x14ac:dyDescent="0.2">
      <c r="A3" s="205" t="s">
        <v>281</v>
      </c>
      <c r="B3" s="205">
        <v>2</v>
      </c>
      <c r="C3" s="206">
        <v>44835</v>
      </c>
      <c r="D3" s="206">
        <v>45199</v>
      </c>
      <c r="E3" s="207">
        <v>167</v>
      </c>
      <c r="F3" s="207">
        <v>59</v>
      </c>
      <c r="G3" s="208">
        <v>14</v>
      </c>
      <c r="H3" s="208">
        <v>16</v>
      </c>
      <c r="I3" s="208">
        <v>29</v>
      </c>
      <c r="J3" s="209">
        <f t="shared" ref="J3:J10" si="0">SUM(G3:I3)</f>
        <v>59</v>
      </c>
      <c r="L3" s="111"/>
      <c r="N3" s="111"/>
      <c r="O3" s="111"/>
      <c r="P3" s="111"/>
      <c r="Q3" s="111"/>
    </row>
    <row r="4" spans="1:20" s="114" customFormat="1" ht="12.75" x14ac:dyDescent="0.2">
      <c r="A4" s="205" t="s">
        <v>282</v>
      </c>
      <c r="B4" s="205">
        <v>3</v>
      </c>
      <c r="C4" s="206">
        <v>44835</v>
      </c>
      <c r="D4" s="206">
        <v>44865</v>
      </c>
      <c r="E4" s="207">
        <v>158</v>
      </c>
      <c r="F4" s="207">
        <v>59</v>
      </c>
      <c r="G4" s="208">
        <v>14</v>
      </c>
      <c r="H4" s="208">
        <v>16</v>
      </c>
      <c r="I4" s="208">
        <v>29</v>
      </c>
      <c r="J4" s="209">
        <f t="shared" si="0"/>
        <v>59</v>
      </c>
      <c r="L4" s="111"/>
      <c r="N4" s="111"/>
      <c r="O4" s="111"/>
      <c r="P4" s="111"/>
      <c r="Q4" s="111"/>
    </row>
    <row r="5" spans="1:20" s="114" customFormat="1" ht="12.75" x14ac:dyDescent="0.2">
      <c r="A5" s="205" t="s">
        <v>283</v>
      </c>
      <c r="B5" s="205">
        <v>4</v>
      </c>
      <c r="C5" s="206">
        <v>44866</v>
      </c>
      <c r="D5" s="206">
        <v>44957</v>
      </c>
      <c r="E5" s="207">
        <v>140</v>
      </c>
      <c r="F5" s="207">
        <v>59</v>
      </c>
      <c r="G5" s="208">
        <v>14</v>
      </c>
      <c r="H5" s="208">
        <v>16</v>
      </c>
      <c r="I5" s="208">
        <v>29</v>
      </c>
      <c r="J5" s="209">
        <f t="shared" si="0"/>
        <v>59</v>
      </c>
      <c r="L5" s="111"/>
      <c r="N5" s="111"/>
      <c r="O5" s="111"/>
      <c r="P5" s="111"/>
      <c r="Q5" s="111"/>
    </row>
    <row r="6" spans="1:20" s="114" customFormat="1" ht="12.75" x14ac:dyDescent="0.2">
      <c r="A6" s="205" t="s">
        <v>284</v>
      </c>
      <c r="B6" s="205">
        <v>5</v>
      </c>
      <c r="C6" s="206">
        <v>44958</v>
      </c>
      <c r="D6" s="206">
        <v>410320</v>
      </c>
      <c r="E6" s="207">
        <v>161</v>
      </c>
      <c r="F6" s="207">
        <v>59</v>
      </c>
      <c r="G6" s="208">
        <v>14</v>
      </c>
      <c r="H6" s="208">
        <v>16</v>
      </c>
      <c r="I6" s="208">
        <v>29</v>
      </c>
      <c r="J6" s="209">
        <f t="shared" si="0"/>
        <v>59</v>
      </c>
      <c r="L6" s="111"/>
      <c r="N6" s="111"/>
    </row>
    <row r="7" spans="1:20" s="114" customFormat="1" ht="12.75" x14ac:dyDescent="0.2">
      <c r="A7" s="205" t="s">
        <v>285</v>
      </c>
      <c r="B7" s="205">
        <v>6</v>
      </c>
      <c r="C7" s="206">
        <v>45108</v>
      </c>
      <c r="D7" s="206">
        <v>45169</v>
      </c>
      <c r="E7" s="207">
        <v>131</v>
      </c>
      <c r="F7" s="207">
        <v>59</v>
      </c>
      <c r="G7" s="208">
        <v>14</v>
      </c>
      <c r="H7" s="208">
        <v>16</v>
      </c>
      <c r="I7" s="208">
        <v>29</v>
      </c>
      <c r="J7" s="209">
        <f t="shared" si="0"/>
        <v>59</v>
      </c>
      <c r="L7" s="111"/>
      <c r="N7" s="111"/>
    </row>
    <row r="8" spans="1:20" s="114" customFormat="1" ht="12.75" x14ac:dyDescent="0.2">
      <c r="A8" s="205" t="s">
        <v>286</v>
      </c>
      <c r="B8" s="205">
        <v>7</v>
      </c>
      <c r="C8" s="206">
        <v>45170</v>
      </c>
      <c r="D8" s="206">
        <v>45199</v>
      </c>
      <c r="E8" s="207">
        <v>158</v>
      </c>
      <c r="F8" s="207">
        <v>59</v>
      </c>
      <c r="G8" s="208">
        <v>14</v>
      </c>
      <c r="H8" s="208">
        <v>16</v>
      </c>
      <c r="I8" s="208">
        <v>29</v>
      </c>
      <c r="J8" s="209">
        <f t="shared" si="0"/>
        <v>59</v>
      </c>
      <c r="L8" s="111"/>
    </row>
    <row r="9" spans="1:20" s="114" customFormat="1" ht="12.75" x14ac:dyDescent="0.2">
      <c r="A9" s="205" t="s">
        <v>287</v>
      </c>
      <c r="B9" s="205">
        <v>8</v>
      </c>
      <c r="C9" s="206">
        <v>44835</v>
      </c>
      <c r="D9" s="206">
        <v>45199</v>
      </c>
      <c r="E9" s="207">
        <v>124</v>
      </c>
      <c r="F9" s="207">
        <v>59</v>
      </c>
      <c r="G9" s="208">
        <v>14</v>
      </c>
      <c r="H9" s="208">
        <v>16</v>
      </c>
      <c r="I9" s="208">
        <v>29</v>
      </c>
      <c r="J9" s="209">
        <f t="shared" si="0"/>
        <v>59</v>
      </c>
      <c r="L9" s="111"/>
    </row>
    <row r="10" spans="1:20" s="114" customFormat="1" ht="12.75" x14ac:dyDescent="0.2">
      <c r="A10" s="205" t="s">
        <v>288</v>
      </c>
      <c r="B10" s="205">
        <v>9</v>
      </c>
      <c r="C10" s="206">
        <v>44835</v>
      </c>
      <c r="D10" s="206">
        <v>45199</v>
      </c>
      <c r="E10" s="207">
        <v>136</v>
      </c>
      <c r="F10" s="207">
        <v>59</v>
      </c>
      <c r="G10" s="208">
        <v>14</v>
      </c>
      <c r="H10" s="208">
        <v>16</v>
      </c>
      <c r="I10" s="208">
        <v>29</v>
      </c>
      <c r="J10" s="209">
        <f t="shared" si="0"/>
        <v>59</v>
      </c>
      <c r="L10" s="111"/>
    </row>
    <row r="11" spans="1:20" s="114" customFormat="1" ht="12.75" x14ac:dyDescent="0.2">
      <c r="A11" s="205" t="s">
        <v>289</v>
      </c>
      <c r="B11" s="205">
        <v>10</v>
      </c>
      <c r="C11" s="206">
        <v>44835</v>
      </c>
      <c r="D11" s="206">
        <v>44985</v>
      </c>
      <c r="E11" s="207">
        <v>99</v>
      </c>
      <c r="F11" s="207">
        <v>54</v>
      </c>
      <c r="G11" s="208">
        <v>13</v>
      </c>
      <c r="H11" s="208">
        <v>15</v>
      </c>
      <c r="I11" s="208">
        <v>26</v>
      </c>
      <c r="J11" s="209">
        <f t="shared" ref="J11:J57" si="1">SUM(G11:I11)</f>
        <v>54</v>
      </c>
      <c r="L11" s="111"/>
    </row>
    <row r="12" spans="1:20" s="114" customFormat="1" x14ac:dyDescent="0.25">
      <c r="A12" s="205" t="s">
        <v>290</v>
      </c>
      <c r="B12" s="205">
        <v>11</v>
      </c>
      <c r="C12" s="206">
        <v>44986</v>
      </c>
      <c r="D12" s="206">
        <v>45138</v>
      </c>
      <c r="E12" s="207">
        <v>115</v>
      </c>
      <c r="F12" s="207">
        <v>54</v>
      </c>
      <c r="G12" s="208">
        <v>13</v>
      </c>
      <c r="H12" s="208">
        <v>15</v>
      </c>
      <c r="I12" s="208">
        <v>26</v>
      </c>
      <c r="J12" s="209">
        <f t="shared" si="1"/>
        <v>54</v>
      </c>
      <c r="L12" s="111"/>
      <c r="N12" s="165" t="s">
        <v>291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s="205" t="s">
        <v>292</v>
      </c>
      <c r="B13" s="205">
        <v>12</v>
      </c>
      <c r="C13" s="206">
        <v>45139</v>
      </c>
      <c r="D13" s="206">
        <v>45199</v>
      </c>
      <c r="E13" s="207">
        <v>99</v>
      </c>
      <c r="F13" s="207">
        <v>54</v>
      </c>
      <c r="G13" s="208">
        <v>13</v>
      </c>
      <c r="H13" s="208">
        <v>15</v>
      </c>
      <c r="I13" s="208">
        <v>26</v>
      </c>
      <c r="J13" s="209">
        <f t="shared" si="1"/>
        <v>54</v>
      </c>
      <c r="L13" s="111"/>
      <c r="N13" s="168" t="s">
        <v>291</v>
      </c>
      <c r="O13" s="169">
        <v>54</v>
      </c>
      <c r="P13" s="169">
        <v>59</v>
      </c>
      <c r="Q13" s="169">
        <v>64</v>
      </c>
      <c r="R13" s="169"/>
      <c r="S13" s="169"/>
      <c r="T13" s="170"/>
    </row>
    <row r="14" spans="1:20" s="114" customFormat="1" x14ac:dyDescent="0.25">
      <c r="A14" s="205" t="s">
        <v>389</v>
      </c>
      <c r="B14" s="205">
        <v>13</v>
      </c>
      <c r="C14" s="206">
        <v>44835</v>
      </c>
      <c r="D14" s="206">
        <v>45199</v>
      </c>
      <c r="E14" s="207">
        <v>98</v>
      </c>
      <c r="F14" s="207">
        <v>54</v>
      </c>
      <c r="G14" s="208">
        <v>13</v>
      </c>
      <c r="H14" s="208">
        <v>15</v>
      </c>
      <c r="I14" s="208">
        <v>26</v>
      </c>
      <c r="J14" s="209">
        <v>54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s="205" t="s">
        <v>293</v>
      </c>
      <c r="B15" s="205">
        <v>14</v>
      </c>
      <c r="C15" s="206">
        <v>44835</v>
      </c>
      <c r="D15" s="206">
        <v>45199</v>
      </c>
      <c r="E15" s="207">
        <v>122</v>
      </c>
      <c r="F15" s="207">
        <v>59</v>
      </c>
      <c r="G15" s="208">
        <v>14</v>
      </c>
      <c r="H15" s="208">
        <v>16</v>
      </c>
      <c r="I15" s="208">
        <v>29</v>
      </c>
      <c r="J15" s="209">
        <f t="shared" si="1"/>
        <v>59</v>
      </c>
      <c r="L15" s="111" t="s">
        <v>294</v>
      </c>
      <c r="N15" s="171" t="s">
        <v>294</v>
      </c>
      <c r="O15" s="172">
        <v>13</v>
      </c>
      <c r="P15" s="172">
        <v>14</v>
      </c>
      <c r="Q15" s="172">
        <v>16</v>
      </c>
      <c r="R15" s="172"/>
      <c r="S15" s="172"/>
      <c r="T15" s="173"/>
    </row>
    <row r="16" spans="1:20" s="114" customFormat="1" x14ac:dyDescent="0.25">
      <c r="A16" s="205" t="s">
        <v>295</v>
      </c>
      <c r="B16" s="205">
        <v>15</v>
      </c>
      <c r="C16" s="206">
        <v>44835</v>
      </c>
      <c r="D16" s="206">
        <v>45199</v>
      </c>
      <c r="E16" s="207">
        <v>104</v>
      </c>
      <c r="F16" s="207">
        <v>59</v>
      </c>
      <c r="G16" s="208">
        <v>14</v>
      </c>
      <c r="H16" s="208">
        <v>16</v>
      </c>
      <c r="I16" s="208">
        <v>29</v>
      </c>
      <c r="J16" s="209">
        <f t="shared" si="1"/>
        <v>59</v>
      </c>
      <c r="L16" s="111" t="s">
        <v>296</v>
      </c>
      <c r="N16" s="171" t="s">
        <v>296</v>
      </c>
      <c r="O16" s="172">
        <v>15</v>
      </c>
      <c r="P16" s="172">
        <v>16</v>
      </c>
      <c r="Q16" s="172">
        <v>17</v>
      </c>
      <c r="R16" s="172"/>
      <c r="S16" s="172"/>
      <c r="T16" s="173"/>
    </row>
    <row r="17" spans="1:22" s="114" customFormat="1" x14ac:dyDescent="0.25">
      <c r="A17" s="205" t="s">
        <v>297</v>
      </c>
      <c r="B17" s="205">
        <v>16</v>
      </c>
      <c r="C17" s="206">
        <v>44835</v>
      </c>
      <c r="D17" s="206">
        <v>44895</v>
      </c>
      <c r="E17" s="207">
        <v>161</v>
      </c>
      <c r="F17" s="207">
        <v>64</v>
      </c>
      <c r="G17" s="208">
        <v>16</v>
      </c>
      <c r="H17" s="208">
        <v>17</v>
      </c>
      <c r="I17" s="208">
        <v>31</v>
      </c>
      <c r="J17" s="209">
        <f t="shared" si="1"/>
        <v>64</v>
      </c>
      <c r="L17" s="111" t="s">
        <v>298</v>
      </c>
      <c r="N17" s="174" t="s">
        <v>298</v>
      </c>
      <c r="O17" s="175">
        <v>26</v>
      </c>
      <c r="P17" s="175">
        <v>29</v>
      </c>
      <c r="Q17" s="175">
        <v>31</v>
      </c>
      <c r="R17" s="175"/>
      <c r="S17" s="175"/>
      <c r="T17" s="176"/>
    </row>
    <row r="18" spans="1:22" s="114" customFormat="1" ht="12.75" x14ac:dyDescent="0.2">
      <c r="A18" s="205" t="s">
        <v>299</v>
      </c>
      <c r="B18" s="205">
        <v>17</v>
      </c>
      <c r="C18" s="206">
        <v>44896</v>
      </c>
      <c r="D18" s="206">
        <v>45169</v>
      </c>
      <c r="E18" s="207">
        <v>154</v>
      </c>
      <c r="F18" s="207">
        <v>64</v>
      </c>
      <c r="G18" s="208">
        <v>16</v>
      </c>
      <c r="H18" s="208">
        <v>17</v>
      </c>
      <c r="I18" s="208">
        <v>31</v>
      </c>
      <c r="J18" s="209">
        <f t="shared" si="1"/>
        <v>64</v>
      </c>
      <c r="L18" s="111"/>
      <c r="O18" s="200">
        <f>SUM(O15:O17)</f>
        <v>54</v>
      </c>
      <c r="P18" s="200">
        <f t="shared" ref="P18:Q18" si="2">SUM(P15:P17)</f>
        <v>59</v>
      </c>
      <c r="Q18" s="200">
        <f t="shared" si="2"/>
        <v>64</v>
      </c>
      <c r="R18" s="200"/>
      <c r="S18" s="200"/>
      <c r="T18" s="200"/>
    </row>
    <row r="19" spans="1:22" s="114" customFormat="1" ht="12.75" x14ac:dyDescent="0.2">
      <c r="A19" s="210" t="s">
        <v>300</v>
      </c>
      <c r="B19" s="205">
        <v>18</v>
      </c>
      <c r="C19" s="206">
        <v>44805</v>
      </c>
      <c r="D19" s="206">
        <v>44834</v>
      </c>
      <c r="E19" s="207">
        <v>161</v>
      </c>
      <c r="F19" s="207">
        <v>64</v>
      </c>
      <c r="G19" s="208">
        <v>16</v>
      </c>
      <c r="H19" s="208">
        <v>17</v>
      </c>
      <c r="I19" s="208">
        <v>31</v>
      </c>
      <c r="J19" s="209">
        <f t="shared" si="1"/>
        <v>64</v>
      </c>
      <c r="L19" s="111">
        <v>69</v>
      </c>
    </row>
    <row r="20" spans="1:22" s="114" customFormat="1" ht="13.5" thickBot="1" x14ac:dyDescent="0.25">
      <c r="A20" s="205" t="s">
        <v>301</v>
      </c>
      <c r="B20" s="205">
        <v>19</v>
      </c>
      <c r="C20" s="206">
        <v>44835</v>
      </c>
      <c r="D20" s="206">
        <v>44895</v>
      </c>
      <c r="E20" s="207">
        <v>161</v>
      </c>
      <c r="F20" s="207">
        <v>64</v>
      </c>
      <c r="G20" s="208">
        <v>16</v>
      </c>
      <c r="H20" s="208">
        <v>17</v>
      </c>
      <c r="I20" s="208">
        <v>31</v>
      </c>
      <c r="J20" s="209">
        <f t="shared" si="1"/>
        <v>64</v>
      </c>
      <c r="L20" s="111"/>
      <c r="N20" s="114" t="e">
        <f>INDEX(N13:T17,MATCH(L15,N13:N17,0), MATCH(L19,N13:T13,0))</f>
        <v>#N/A</v>
      </c>
    </row>
    <row r="21" spans="1:22" s="114" customFormat="1" x14ac:dyDescent="0.25">
      <c r="A21" s="205" t="s">
        <v>302</v>
      </c>
      <c r="B21" s="205">
        <v>20</v>
      </c>
      <c r="C21" s="206">
        <v>44896</v>
      </c>
      <c r="D21" s="206">
        <v>45169</v>
      </c>
      <c r="E21" s="207">
        <v>154</v>
      </c>
      <c r="F21" s="207">
        <v>64</v>
      </c>
      <c r="G21" s="208">
        <v>16</v>
      </c>
      <c r="H21" s="208">
        <v>17</v>
      </c>
      <c r="I21" s="208">
        <v>31</v>
      </c>
      <c r="J21" s="209">
        <f t="shared" si="1"/>
        <v>64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s="205" t="s">
        <v>303</v>
      </c>
      <c r="B22" s="205">
        <v>21</v>
      </c>
      <c r="C22" s="206">
        <v>45170</v>
      </c>
      <c r="D22" s="206">
        <v>45199</v>
      </c>
      <c r="E22" s="207">
        <v>161</v>
      </c>
      <c r="F22" s="207">
        <v>64</v>
      </c>
      <c r="G22" s="208">
        <v>16</v>
      </c>
      <c r="H22" s="208">
        <v>17</v>
      </c>
      <c r="I22" s="208">
        <v>31</v>
      </c>
      <c r="J22" s="209">
        <f>SUM(G23:I23)</f>
        <v>59</v>
      </c>
      <c r="L22" s="111"/>
      <c r="N22" s="181"/>
      <c r="O22" s="182" t="s">
        <v>304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s="205" t="s">
        <v>305</v>
      </c>
      <c r="B23" s="205">
        <v>22</v>
      </c>
      <c r="C23" s="206">
        <v>44835</v>
      </c>
      <c r="D23" s="206">
        <v>45199</v>
      </c>
      <c r="E23" s="207">
        <v>183</v>
      </c>
      <c r="F23" s="207">
        <v>59</v>
      </c>
      <c r="G23" s="208">
        <v>14</v>
      </c>
      <c r="H23" s="208">
        <v>16</v>
      </c>
      <c r="I23" s="208">
        <v>29</v>
      </c>
      <c r="J23" s="209">
        <f>SUM(G24:I24)</f>
        <v>59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s="205" t="s">
        <v>306</v>
      </c>
      <c r="B24" s="205">
        <v>23</v>
      </c>
      <c r="C24" s="206">
        <v>44835</v>
      </c>
      <c r="D24" s="206">
        <v>45199</v>
      </c>
      <c r="E24" s="207">
        <v>98</v>
      </c>
      <c r="F24" s="207">
        <v>59</v>
      </c>
      <c r="G24" s="208">
        <v>14</v>
      </c>
      <c r="H24" s="208">
        <v>16</v>
      </c>
      <c r="I24" s="208">
        <v>29</v>
      </c>
      <c r="J24" s="209">
        <f t="shared" si="1"/>
        <v>59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s="205" t="s">
        <v>307</v>
      </c>
      <c r="B25" s="205">
        <v>24</v>
      </c>
      <c r="C25" s="206">
        <v>44835</v>
      </c>
      <c r="D25" s="206">
        <v>45199</v>
      </c>
      <c r="E25" s="207">
        <v>98</v>
      </c>
      <c r="F25" s="207">
        <v>59</v>
      </c>
      <c r="G25" s="208">
        <v>14</v>
      </c>
      <c r="H25" s="208">
        <v>16</v>
      </c>
      <c r="I25" s="208">
        <v>29</v>
      </c>
      <c r="J25" s="209">
        <f t="shared" si="1"/>
        <v>59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s="205" t="s">
        <v>308</v>
      </c>
      <c r="B26" s="205">
        <v>25</v>
      </c>
      <c r="C26" s="206">
        <v>44835</v>
      </c>
      <c r="D26" s="206">
        <v>45199</v>
      </c>
      <c r="E26" s="207">
        <v>122</v>
      </c>
      <c r="F26" s="207">
        <v>64</v>
      </c>
      <c r="G26" s="208">
        <v>16</v>
      </c>
      <c r="H26" s="208">
        <v>17</v>
      </c>
      <c r="I26" s="208">
        <v>31</v>
      </c>
      <c r="J26" s="209">
        <f t="shared" si="1"/>
        <v>64</v>
      </c>
      <c r="L26" s="111"/>
      <c r="N26" s="181"/>
      <c r="O26" s="182" t="s">
        <v>309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s="205" t="s">
        <v>310</v>
      </c>
      <c r="B27" s="205">
        <v>26</v>
      </c>
      <c r="C27" s="206">
        <v>44835</v>
      </c>
      <c r="D27" s="206">
        <v>45199</v>
      </c>
      <c r="E27" s="207">
        <v>167</v>
      </c>
      <c r="F27" s="207">
        <v>59</v>
      </c>
      <c r="G27" s="208">
        <v>14</v>
      </c>
      <c r="H27" s="208">
        <v>16</v>
      </c>
      <c r="I27" s="208">
        <v>29</v>
      </c>
      <c r="J27" s="209">
        <f t="shared" si="1"/>
        <v>59</v>
      </c>
      <c r="L27" s="111"/>
      <c r="N27" s="181"/>
      <c r="O27" s="182" t="s">
        <v>311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s="205" t="s">
        <v>312</v>
      </c>
      <c r="B28" s="205">
        <v>27</v>
      </c>
      <c r="C28" s="206">
        <v>44835</v>
      </c>
      <c r="D28" s="206">
        <v>45077</v>
      </c>
      <c r="E28" s="207">
        <v>99</v>
      </c>
      <c r="F28" s="207">
        <v>59</v>
      </c>
      <c r="G28" s="208">
        <v>14</v>
      </c>
      <c r="H28" s="208">
        <v>16</v>
      </c>
      <c r="I28" s="208">
        <v>29</v>
      </c>
      <c r="J28" s="209">
        <f t="shared" si="1"/>
        <v>59</v>
      </c>
      <c r="L28" s="111"/>
      <c r="N28" s="181"/>
      <c r="O28" s="182" t="s">
        <v>313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s="205" t="s">
        <v>314</v>
      </c>
      <c r="B29" s="205">
        <v>28</v>
      </c>
      <c r="C29" s="206">
        <v>45078</v>
      </c>
      <c r="D29" s="206">
        <v>45138</v>
      </c>
      <c r="E29" s="207">
        <v>139</v>
      </c>
      <c r="F29" s="207">
        <v>59</v>
      </c>
      <c r="G29" s="208">
        <v>14</v>
      </c>
      <c r="H29" s="208">
        <v>16</v>
      </c>
      <c r="I29" s="208">
        <v>29</v>
      </c>
      <c r="J29" s="209">
        <f t="shared" si="1"/>
        <v>59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s="205" t="s">
        <v>315</v>
      </c>
      <c r="B30" s="205">
        <v>29</v>
      </c>
      <c r="C30" s="206">
        <v>45139</v>
      </c>
      <c r="D30" s="206">
        <v>45199</v>
      </c>
      <c r="E30" s="207">
        <v>99</v>
      </c>
      <c r="F30" s="207">
        <v>59</v>
      </c>
      <c r="G30" s="208">
        <v>14</v>
      </c>
      <c r="H30" s="208">
        <v>16</v>
      </c>
      <c r="I30" s="208">
        <v>29</v>
      </c>
      <c r="J30" s="209">
        <f t="shared" si="1"/>
        <v>59</v>
      </c>
      <c r="K30" s="114"/>
      <c r="L30" s="111"/>
      <c r="N30" s="181"/>
      <c r="O30" s="182" t="s">
        <v>316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s="205" t="s">
        <v>317</v>
      </c>
      <c r="B31" s="205">
        <v>30</v>
      </c>
      <c r="C31" s="206">
        <v>44835</v>
      </c>
      <c r="D31" s="206">
        <v>45077</v>
      </c>
      <c r="E31" s="207">
        <v>99</v>
      </c>
      <c r="F31" s="207">
        <v>59</v>
      </c>
      <c r="G31" s="208">
        <v>14</v>
      </c>
      <c r="H31" s="208">
        <v>16</v>
      </c>
      <c r="I31" s="208">
        <v>29</v>
      </c>
      <c r="J31" s="209">
        <f t="shared" si="1"/>
        <v>59</v>
      </c>
      <c r="K31" s="114"/>
      <c r="L31" s="111"/>
      <c r="N31" s="181"/>
      <c r="O31" s="182" t="s">
        <v>318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s="205" t="s">
        <v>319</v>
      </c>
      <c r="B32" s="205">
        <v>31</v>
      </c>
      <c r="C32" s="206">
        <v>45078</v>
      </c>
      <c r="D32" s="206">
        <v>45138</v>
      </c>
      <c r="E32" s="207">
        <v>139</v>
      </c>
      <c r="F32" s="207">
        <v>59</v>
      </c>
      <c r="G32" s="208">
        <v>14</v>
      </c>
      <c r="H32" s="208">
        <v>16</v>
      </c>
      <c r="I32" s="208">
        <v>29</v>
      </c>
      <c r="J32" s="209">
        <f t="shared" si="1"/>
        <v>59</v>
      </c>
      <c r="L32" s="111"/>
      <c r="N32" s="181"/>
      <c r="O32" s="182" t="s">
        <v>320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s="205" t="s">
        <v>321</v>
      </c>
      <c r="B33" s="205">
        <v>32</v>
      </c>
      <c r="C33" s="206">
        <v>44774</v>
      </c>
      <c r="D33" s="206">
        <v>44834</v>
      </c>
      <c r="E33" s="207">
        <v>99</v>
      </c>
      <c r="F33" s="207">
        <v>59</v>
      </c>
      <c r="G33" s="208">
        <v>14</v>
      </c>
      <c r="H33" s="208">
        <v>16</v>
      </c>
      <c r="I33" s="208">
        <v>29</v>
      </c>
      <c r="J33" s="209">
        <f t="shared" si="1"/>
        <v>59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s="205" t="s">
        <v>322</v>
      </c>
      <c r="B34" s="205">
        <v>33</v>
      </c>
      <c r="C34" s="206">
        <v>44835</v>
      </c>
      <c r="D34" s="206">
        <v>44834</v>
      </c>
      <c r="E34" s="207">
        <v>167</v>
      </c>
      <c r="F34" s="207">
        <v>59</v>
      </c>
      <c r="G34" s="208">
        <v>14</v>
      </c>
      <c r="H34" s="208">
        <v>16</v>
      </c>
      <c r="I34" s="208">
        <v>29</v>
      </c>
      <c r="J34" s="209">
        <f t="shared" si="1"/>
        <v>59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s="205" t="s">
        <v>323</v>
      </c>
      <c r="B35" s="205">
        <v>34</v>
      </c>
      <c r="C35" s="206">
        <v>44835</v>
      </c>
      <c r="D35" s="206">
        <v>45199</v>
      </c>
      <c r="E35" s="207">
        <v>122</v>
      </c>
      <c r="F35" s="207">
        <v>64</v>
      </c>
      <c r="G35" s="208">
        <v>16</v>
      </c>
      <c r="H35" s="208">
        <v>17</v>
      </c>
      <c r="I35" s="208">
        <v>31</v>
      </c>
      <c r="J35" s="209">
        <f t="shared" si="1"/>
        <v>64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s="205" t="s">
        <v>324</v>
      </c>
      <c r="B36" s="205">
        <v>35</v>
      </c>
      <c r="C36" s="206">
        <v>44835</v>
      </c>
      <c r="D36" s="206">
        <v>45199</v>
      </c>
      <c r="E36" s="207">
        <v>122</v>
      </c>
      <c r="F36" s="207">
        <v>64</v>
      </c>
      <c r="G36" s="208">
        <v>16</v>
      </c>
      <c r="H36" s="208">
        <v>17</v>
      </c>
      <c r="I36" s="208">
        <v>31</v>
      </c>
      <c r="J36" s="209">
        <f t="shared" si="1"/>
        <v>64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s="205" t="s">
        <v>325</v>
      </c>
      <c r="B37" s="205">
        <v>36</v>
      </c>
      <c r="C37" s="206">
        <v>44835</v>
      </c>
      <c r="D37" s="206">
        <v>45199</v>
      </c>
      <c r="E37" s="207">
        <v>136</v>
      </c>
      <c r="F37" s="207">
        <v>59</v>
      </c>
      <c r="G37" s="208">
        <v>14</v>
      </c>
      <c r="H37" s="208">
        <v>16</v>
      </c>
      <c r="I37" s="208">
        <v>29</v>
      </c>
      <c r="J37" s="209">
        <f t="shared" si="1"/>
        <v>59</v>
      </c>
      <c r="L37" s="111"/>
      <c r="N37" s="181"/>
      <c r="O37" s="182" t="s">
        <v>326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294</v>
      </c>
      <c r="V37" s="184" t="e">
        <f>'Local Form-PRINT THIS'!O36</f>
        <v>#N/A</v>
      </c>
    </row>
    <row r="38" spans="1:22" s="114" customFormat="1" x14ac:dyDescent="0.25">
      <c r="A38" s="205" t="s">
        <v>327</v>
      </c>
      <c r="B38" s="205">
        <v>37</v>
      </c>
      <c r="C38" s="206">
        <v>44835</v>
      </c>
      <c r="D38" s="206">
        <v>45199</v>
      </c>
      <c r="E38" s="207">
        <v>183</v>
      </c>
      <c r="F38" s="207">
        <v>59</v>
      </c>
      <c r="G38" s="208">
        <v>14</v>
      </c>
      <c r="H38" s="208">
        <v>16</v>
      </c>
      <c r="I38" s="208">
        <v>29</v>
      </c>
      <c r="J38" s="209">
        <f t="shared" si="1"/>
        <v>59</v>
      </c>
      <c r="L38" s="111"/>
      <c r="N38" s="181"/>
      <c r="O38" s="182" t="s">
        <v>328</v>
      </c>
      <c r="P38" s="183"/>
      <c r="Q38" s="187">
        <f>'Fill In Sheet'!B29</f>
        <v>0</v>
      </c>
      <c r="R38" s="183"/>
      <c r="S38" s="183"/>
      <c r="T38" s="183"/>
      <c r="U38" s="182" t="s">
        <v>296</v>
      </c>
      <c r="V38" s="184" t="e">
        <f>'Local Form-PRINT THIS'!O38</f>
        <v>#N/A</v>
      </c>
    </row>
    <row r="39" spans="1:22" s="114" customFormat="1" x14ac:dyDescent="0.25">
      <c r="A39" s="205" t="s">
        <v>329</v>
      </c>
      <c r="B39" s="205">
        <v>38</v>
      </c>
      <c r="C39" s="206">
        <v>44105</v>
      </c>
      <c r="D39" s="206">
        <v>44620</v>
      </c>
      <c r="E39" s="207">
        <v>107</v>
      </c>
      <c r="F39" s="207">
        <v>59</v>
      </c>
      <c r="G39" s="208">
        <v>14</v>
      </c>
      <c r="H39" s="208">
        <v>16</v>
      </c>
      <c r="I39" s="208">
        <v>29</v>
      </c>
      <c r="J39" s="209">
        <f t="shared" si="1"/>
        <v>59</v>
      </c>
      <c r="L39" s="111"/>
      <c r="N39" s="181"/>
      <c r="O39" s="182" t="s">
        <v>330</v>
      </c>
      <c r="P39" s="183"/>
      <c r="Q39" s="183">
        <f>'Fill In Sheet'!B31</f>
        <v>0</v>
      </c>
      <c r="R39" s="183"/>
      <c r="S39" s="183"/>
      <c r="T39" s="183"/>
      <c r="U39" s="182" t="s">
        <v>298</v>
      </c>
      <c r="V39" s="184" t="e">
        <f>'Local Form-PRINT THIS'!O40</f>
        <v>#N/A</v>
      </c>
    </row>
    <row r="40" spans="1:22" s="114" customFormat="1" x14ac:dyDescent="0.25">
      <c r="A40" s="205" t="s">
        <v>331</v>
      </c>
      <c r="B40" s="205">
        <v>39</v>
      </c>
      <c r="C40" s="206">
        <v>44987</v>
      </c>
      <c r="D40" s="206">
        <v>45046</v>
      </c>
      <c r="E40" s="207">
        <v>123</v>
      </c>
      <c r="F40" s="207">
        <v>59</v>
      </c>
      <c r="G40" s="208">
        <v>14</v>
      </c>
      <c r="H40" s="208">
        <v>16</v>
      </c>
      <c r="I40" s="208">
        <v>29</v>
      </c>
      <c r="J40" s="209">
        <f t="shared" si="1"/>
        <v>59</v>
      </c>
      <c r="L40" s="111"/>
      <c r="N40" s="181"/>
      <c r="O40" s="182" t="s">
        <v>332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s="205" t="s">
        <v>333</v>
      </c>
      <c r="B41" s="205">
        <v>40</v>
      </c>
      <c r="C41" s="206">
        <v>45047</v>
      </c>
      <c r="D41" s="206">
        <v>45199</v>
      </c>
      <c r="E41" s="207">
        <v>107</v>
      </c>
      <c r="F41" s="207">
        <v>59</v>
      </c>
      <c r="G41" s="208">
        <v>14</v>
      </c>
      <c r="H41" s="208">
        <v>16</v>
      </c>
      <c r="I41" s="208">
        <v>29</v>
      </c>
      <c r="J41" s="209">
        <f t="shared" si="1"/>
        <v>59</v>
      </c>
      <c r="L41" s="111"/>
      <c r="N41" s="181"/>
      <c r="O41" s="183"/>
      <c r="P41" s="183"/>
      <c r="Q41" s="183"/>
      <c r="R41" s="183"/>
      <c r="S41" s="188" t="s">
        <v>334</v>
      </c>
      <c r="T41" s="188" t="s">
        <v>335</v>
      </c>
      <c r="U41" s="188" t="s">
        <v>336</v>
      </c>
      <c r="V41" s="184"/>
    </row>
    <row r="42" spans="1:22" s="114" customFormat="1" x14ac:dyDescent="0.25">
      <c r="A42" s="205" t="s">
        <v>337</v>
      </c>
      <c r="B42" s="205">
        <v>41</v>
      </c>
      <c r="C42" s="206">
        <v>44835</v>
      </c>
      <c r="D42" s="206">
        <v>45199</v>
      </c>
      <c r="E42" s="207">
        <v>183</v>
      </c>
      <c r="F42" s="207">
        <v>59</v>
      </c>
      <c r="G42" s="208">
        <v>14</v>
      </c>
      <c r="H42" s="208">
        <v>16</v>
      </c>
      <c r="I42" s="208">
        <v>29</v>
      </c>
      <c r="J42" s="209">
        <f t="shared" si="1"/>
        <v>59</v>
      </c>
      <c r="L42" s="111"/>
      <c r="N42" s="181"/>
      <c r="O42" s="182" t="s">
        <v>338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s="205" t="s">
        <v>339</v>
      </c>
      <c r="B43" s="205">
        <v>42</v>
      </c>
      <c r="C43" s="206">
        <v>44835</v>
      </c>
      <c r="D43" s="206">
        <v>45199</v>
      </c>
      <c r="E43" s="207">
        <v>183</v>
      </c>
      <c r="F43" s="207">
        <v>59</v>
      </c>
      <c r="G43" s="208">
        <v>14</v>
      </c>
      <c r="H43" s="208">
        <v>16</v>
      </c>
      <c r="I43" s="208">
        <v>29</v>
      </c>
      <c r="J43" s="209">
        <f t="shared" si="1"/>
        <v>59</v>
      </c>
      <c r="L43" s="111"/>
      <c r="N43" s="181"/>
      <c r="O43" s="182" t="s">
        <v>340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3">IF(P43="B", $V$37,IF(P43="B,L",$V$37+$V$38,IF(P43="B,L,D",$V$37+$V$38+$V$39,IF(P43="L",$V$38,IF(P43="L,D",$V$38+$V$39,IF(P43="D",$V$39,0))))))</f>
        <v>0</v>
      </c>
      <c r="R43" s="183"/>
      <c r="S43" s="189">
        <f t="shared" ref="S43:S48" si="4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s="205" t="s">
        <v>341</v>
      </c>
      <c r="B44" s="205">
        <v>43</v>
      </c>
      <c r="C44" s="206">
        <v>44835</v>
      </c>
      <c r="D44" s="206">
        <v>45230</v>
      </c>
      <c r="E44" s="207">
        <v>122</v>
      </c>
      <c r="F44" s="207">
        <v>64</v>
      </c>
      <c r="G44" s="208">
        <v>16</v>
      </c>
      <c r="H44" s="208">
        <v>17</v>
      </c>
      <c r="I44" s="208">
        <v>31</v>
      </c>
      <c r="J44" s="209">
        <f t="shared" si="1"/>
        <v>64</v>
      </c>
      <c r="L44" s="111"/>
      <c r="N44" s="181"/>
      <c r="O44" s="182" t="s">
        <v>342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3"/>
        <v>0</v>
      </c>
      <c r="R44" s="183"/>
      <c r="S44" s="189">
        <f t="shared" si="4"/>
        <v>0</v>
      </c>
      <c r="T44" s="189">
        <f t="shared" ref="T44:T51" si="5">IF(P44="",0,IF($P44="B,L,D","L",IF($P44="L,D","L",IF($P44="D","N/A",IF($P44="B,L","L",IF($P44="B,D","N/A",IF($P44="L","L",IF($P44="B","N/A","ERROR"))))))))</f>
        <v>0</v>
      </c>
      <c r="U44" s="189">
        <f t="shared" ref="U44:U51" si="6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s="205" t="s">
        <v>343</v>
      </c>
      <c r="B45" s="205">
        <v>44</v>
      </c>
      <c r="C45" s="206">
        <v>44835</v>
      </c>
      <c r="D45" s="206">
        <v>45199</v>
      </c>
      <c r="E45" s="207">
        <v>104</v>
      </c>
      <c r="F45" s="207">
        <v>59</v>
      </c>
      <c r="G45" s="208">
        <v>14</v>
      </c>
      <c r="H45" s="208">
        <v>16</v>
      </c>
      <c r="I45" s="208">
        <v>29</v>
      </c>
      <c r="J45" s="209">
        <f t="shared" si="1"/>
        <v>59</v>
      </c>
      <c r="K45" s="117" t="s">
        <v>344</v>
      </c>
      <c r="L45" s="111"/>
      <c r="N45" s="181"/>
      <c r="O45" s="182" t="s">
        <v>345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3"/>
        <v>0</v>
      </c>
      <c r="R45" s="183"/>
      <c r="S45" s="189">
        <f t="shared" si="4"/>
        <v>0</v>
      </c>
      <c r="T45" s="189">
        <f t="shared" si="5"/>
        <v>0</v>
      </c>
      <c r="U45" s="189">
        <f t="shared" si="6"/>
        <v>0</v>
      </c>
      <c r="V45" s="184"/>
    </row>
    <row r="46" spans="1:22" x14ac:dyDescent="0.25">
      <c r="A46" s="205" t="s">
        <v>346</v>
      </c>
      <c r="B46" s="205">
        <v>45</v>
      </c>
      <c r="C46" s="206">
        <v>44835</v>
      </c>
      <c r="D46" s="206">
        <v>45199</v>
      </c>
      <c r="E46" s="207">
        <v>183</v>
      </c>
      <c r="F46" s="207">
        <v>59</v>
      </c>
      <c r="G46" s="208">
        <v>14</v>
      </c>
      <c r="H46" s="208">
        <v>16</v>
      </c>
      <c r="I46" s="208">
        <v>29</v>
      </c>
      <c r="J46" s="209">
        <f t="shared" si="1"/>
        <v>59</v>
      </c>
      <c r="K46" s="118" t="s">
        <v>119</v>
      </c>
      <c r="L46" s="111"/>
      <c r="N46" s="181"/>
      <c r="O46" s="182" t="s">
        <v>347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3"/>
        <v>0</v>
      </c>
      <c r="R46" s="183"/>
      <c r="S46" s="189">
        <f t="shared" si="4"/>
        <v>0</v>
      </c>
      <c r="T46" s="189">
        <f t="shared" si="5"/>
        <v>0</v>
      </c>
      <c r="U46" s="189">
        <f t="shared" si="6"/>
        <v>0</v>
      </c>
      <c r="V46" s="184"/>
    </row>
    <row r="47" spans="1:22" ht="15.75" thickBot="1" x14ac:dyDescent="0.3">
      <c r="A47" s="205" t="s">
        <v>348</v>
      </c>
      <c r="B47" s="205">
        <v>46</v>
      </c>
      <c r="C47" s="206">
        <v>44835</v>
      </c>
      <c r="D47" s="206">
        <v>45199</v>
      </c>
      <c r="E47" s="207">
        <v>134</v>
      </c>
      <c r="F47" s="207">
        <v>54</v>
      </c>
      <c r="G47" s="208">
        <v>13</v>
      </c>
      <c r="H47" s="208">
        <v>15</v>
      </c>
      <c r="I47" s="208">
        <v>26</v>
      </c>
      <c r="J47" s="209">
        <f t="shared" si="1"/>
        <v>54</v>
      </c>
      <c r="K47" s="119" t="s">
        <v>122</v>
      </c>
      <c r="L47" s="111"/>
      <c r="N47" s="181"/>
      <c r="O47" s="182" t="s">
        <v>349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3"/>
        <v>0</v>
      </c>
      <c r="R47" s="183"/>
      <c r="S47" s="189">
        <f t="shared" si="4"/>
        <v>0</v>
      </c>
      <c r="T47" s="189">
        <f t="shared" si="5"/>
        <v>0</v>
      </c>
      <c r="U47" s="189">
        <f t="shared" si="6"/>
        <v>0</v>
      </c>
      <c r="V47" s="184"/>
    </row>
    <row r="48" spans="1:22" s="114" customFormat="1" x14ac:dyDescent="0.25">
      <c r="A48" s="205" t="s">
        <v>350</v>
      </c>
      <c r="B48" s="205">
        <v>47</v>
      </c>
      <c r="C48" s="206">
        <v>44835</v>
      </c>
      <c r="D48" s="206">
        <v>45199</v>
      </c>
      <c r="E48" s="207">
        <v>122</v>
      </c>
      <c r="F48" s="207">
        <v>59</v>
      </c>
      <c r="G48" s="208">
        <v>14</v>
      </c>
      <c r="H48" s="208">
        <v>16</v>
      </c>
      <c r="I48" s="208">
        <v>29</v>
      </c>
      <c r="J48" s="209">
        <f t="shared" si="1"/>
        <v>59</v>
      </c>
      <c r="L48" s="111"/>
      <c r="N48" s="181"/>
      <c r="O48" s="182" t="s">
        <v>351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3"/>
        <v>0</v>
      </c>
      <c r="R48" s="183"/>
      <c r="S48" s="189">
        <f t="shared" si="4"/>
        <v>0</v>
      </c>
      <c r="T48" s="189">
        <f t="shared" si="5"/>
        <v>0</v>
      </c>
      <c r="U48" s="189">
        <f t="shared" si="6"/>
        <v>0</v>
      </c>
      <c r="V48" s="184"/>
    </row>
    <row r="49" spans="1:22" s="114" customFormat="1" x14ac:dyDescent="0.25">
      <c r="A49" s="205" t="s">
        <v>352</v>
      </c>
      <c r="B49" s="205">
        <v>48</v>
      </c>
      <c r="C49" s="206">
        <v>44835</v>
      </c>
      <c r="D49" s="206">
        <v>45199</v>
      </c>
      <c r="E49" s="207">
        <v>134</v>
      </c>
      <c r="F49" s="207">
        <v>54</v>
      </c>
      <c r="G49" s="208">
        <v>13</v>
      </c>
      <c r="H49" s="208">
        <v>15</v>
      </c>
      <c r="I49" s="208">
        <v>26</v>
      </c>
      <c r="J49" s="211">
        <f t="shared" si="1"/>
        <v>54</v>
      </c>
      <c r="L49" s="111"/>
      <c r="N49" s="181"/>
      <c r="O49" s="182" t="s">
        <v>353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3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5"/>
        <v>0</v>
      </c>
      <c r="U49" s="189">
        <f t="shared" si="6"/>
        <v>0</v>
      </c>
      <c r="V49" s="184"/>
    </row>
    <row r="50" spans="1:22" s="114" customFormat="1" x14ac:dyDescent="0.25">
      <c r="A50" s="205" t="s">
        <v>354</v>
      </c>
      <c r="B50" s="205">
        <v>49</v>
      </c>
      <c r="C50" s="206">
        <v>44835</v>
      </c>
      <c r="D50" s="206">
        <v>45199</v>
      </c>
      <c r="E50" s="207">
        <v>102</v>
      </c>
      <c r="F50" s="207">
        <v>59</v>
      </c>
      <c r="G50" s="208">
        <v>14</v>
      </c>
      <c r="H50" s="208">
        <v>16</v>
      </c>
      <c r="I50" s="208">
        <v>29</v>
      </c>
      <c r="J50" s="209">
        <f t="shared" si="1"/>
        <v>59</v>
      </c>
      <c r="L50" s="111"/>
      <c r="N50" s="181"/>
      <c r="O50" s="182" t="s">
        <v>355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3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5"/>
        <v>0</v>
      </c>
      <c r="U50" s="189">
        <f t="shared" si="6"/>
        <v>0</v>
      </c>
      <c r="V50" s="184"/>
    </row>
    <row r="51" spans="1:22" x14ac:dyDescent="0.25">
      <c r="A51" s="205" t="s">
        <v>356</v>
      </c>
      <c r="B51" s="205">
        <v>50</v>
      </c>
      <c r="C51" s="206">
        <v>44835</v>
      </c>
      <c r="D51" s="206">
        <v>45199</v>
      </c>
      <c r="E51" s="207">
        <v>124</v>
      </c>
      <c r="F51" s="207">
        <v>59</v>
      </c>
      <c r="G51" s="208">
        <v>14</v>
      </c>
      <c r="H51" s="208">
        <v>16</v>
      </c>
      <c r="I51" s="208">
        <v>29</v>
      </c>
      <c r="J51" s="209">
        <f t="shared" si="1"/>
        <v>59</v>
      </c>
      <c r="K51" s="114"/>
      <c r="L51" s="111"/>
      <c r="N51" s="181"/>
      <c r="O51" s="182" t="s">
        <v>357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3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5"/>
        <v>0</v>
      </c>
      <c r="U51" s="189">
        <f t="shared" si="6"/>
        <v>0</v>
      </c>
      <c r="V51" s="184"/>
    </row>
    <row r="52" spans="1:22" x14ac:dyDescent="0.25">
      <c r="A52" s="205" t="s">
        <v>358</v>
      </c>
      <c r="B52" s="205">
        <v>51</v>
      </c>
      <c r="C52" s="206">
        <v>44835</v>
      </c>
      <c r="D52" s="206">
        <v>44985</v>
      </c>
      <c r="E52" s="207">
        <v>99</v>
      </c>
      <c r="F52" s="207">
        <v>54</v>
      </c>
      <c r="G52" s="208">
        <v>13</v>
      </c>
      <c r="H52" s="208">
        <v>15</v>
      </c>
      <c r="I52" s="208">
        <v>26</v>
      </c>
      <c r="J52" s="209">
        <f t="shared" si="1"/>
        <v>54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s="210" t="s">
        <v>359</v>
      </c>
      <c r="B53" s="205">
        <v>52</v>
      </c>
      <c r="C53" s="212">
        <v>45078</v>
      </c>
      <c r="D53" s="212">
        <v>45138</v>
      </c>
      <c r="E53" s="213">
        <v>115</v>
      </c>
      <c r="F53" s="207">
        <v>54</v>
      </c>
      <c r="G53" s="208">
        <v>13</v>
      </c>
      <c r="H53" s="208">
        <v>15</v>
      </c>
      <c r="I53" s="208">
        <v>26</v>
      </c>
      <c r="J53" s="209">
        <f t="shared" si="1"/>
        <v>54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s="210" t="s">
        <v>360</v>
      </c>
      <c r="B54" s="205">
        <v>53</v>
      </c>
      <c r="C54" s="206">
        <v>45139</v>
      </c>
      <c r="D54" s="206">
        <v>45199</v>
      </c>
      <c r="E54" s="207">
        <v>99</v>
      </c>
      <c r="F54" s="207">
        <v>54</v>
      </c>
      <c r="G54" s="208">
        <v>13</v>
      </c>
      <c r="H54" s="208">
        <v>15</v>
      </c>
      <c r="I54" s="208">
        <v>26</v>
      </c>
      <c r="J54" s="209">
        <f t="shared" si="1"/>
        <v>54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s="205" t="s">
        <v>361</v>
      </c>
      <c r="B55" s="205">
        <v>54</v>
      </c>
      <c r="C55" s="206">
        <v>44835</v>
      </c>
      <c r="D55" s="206">
        <v>45199</v>
      </c>
      <c r="E55" s="207">
        <v>167</v>
      </c>
      <c r="F55" s="207">
        <v>59</v>
      </c>
      <c r="G55" s="208">
        <v>14</v>
      </c>
      <c r="H55" s="208">
        <v>16</v>
      </c>
      <c r="I55" s="208">
        <v>29</v>
      </c>
      <c r="J55" s="209">
        <f t="shared" si="1"/>
        <v>59</v>
      </c>
      <c r="K55" s="114"/>
      <c r="L55" s="111"/>
      <c r="N55" s="181"/>
      <c r="O55" s="182" t="s">
        <v>362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s="205" t="s">
        <v>363</v>
      </c>
      <c r="B56" s="205">
        <v>55</v>
      </c>
      <c r="C56" s="206">
        <v>44835</v>
      </c>
      <c r="D56" s="206">
        <v>44865</v>
      </c>
      <c r="E56" s="207">
        <v>158</v>
      </c>
      <c r="F56" s="207">
        <v>59</v>
      </c>
      <c r="G56" s="208">
        <v>14</v>
      </c>
      <c r="H56" s="208">
        <v>16</v>
      </c>
      <c r="I56" s="208">
        <v>29</v>
      </c>
      <c r="J56" s="209">
        <f t="shared" si="1"/>
        <v>59</v>
      </c>
      <c r="K56" s="114"/>
      <c r="L56" s="111"/>
      <c r="N56" s="181"/>
      <c r="O56" s="182" t="s">
        <v>364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A57" s="205" t="s">
        <v>365</v>
      </c>
      <c r="B57" s="205">
        <v>56</v>
      </c>
      <c r="C57" s="206">
        <v>44866</v>
      </c>
      <c r="D57" s="206">
        <v>44957</v>
      </c>
      <c r="E57" s="207">
        <v>140</v>
      </c>
      <c r="F57" s="207">
        <v>59</v>
      </c>
      <c r="G57" s="208">
        <v>14</v>
      </c>
      <c r="H57" s="208">
        <v>16</v>
      </c>
      <c r="I57" s="208">
        <v>29</v>
      </c>
      <c r="J57" s="209">
        <f t="shared" si="1"/>
        <v>59</v>
      </c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A58" s="205" t="s">
        <v>366</v>
      </c>
      <c r="B58" s="205">
        <v>57</v>
      </c>
      <c r="C58" s="214">
        <v>44958</v>
      </c>
      <c r="D58" s="215">
        <v>45107</v>
      </c>
      <c r="E58" s="216">
        <v>161</v>
      </c>
      <c r="F58" s="209">
        <v>59</v>
      </c>
      <c r="G58" s="209">
        <v>14</v>
      </c>
      <c r="H58" s="209">
        <v>16</v>
      </c>
      <c r="I58" s="209">
        <v>29</v>
      </c>
      <c r="J58" s="209">
        <f t="shared" ref="J58:J66" si="7">SUM(G58:I58)</f>
        <v>59</v>
      </c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7" t="s">
        <v>367</v>
      </c>
      <c r="B59" s="205">
        <v>58</v>
      </c>
      <c r="C59" s="214">
        <v>45108</v>
      </c>
      <c r="D59" s="215">
        <v>45169</v>
      </c>
      <c r="E59" s="216">
        <v>131</v>
      </c>
      <c r="F59" s="209">
        <v>59</v>
      </c>
      <c r="G59" s="209">
        <v>14</v>
      </c>
      <c r="H59" s="209">
        <v>16</v>
      </c>
      <c r="I59" s="209">
        <v>29</v>
      </c>
      <c r="J59" s="209">
        <f t="shared" si="7"/>
        <v>59</v>
      </c>
      <c r="K59" s="114"/>
      <c r="L59" s="111"/>
      <c r="N59" s="181"/>
      <c r="O59" s="183"/>
      <c r="P59" s="193" t="s">
        <v>368</v>
      </c>
      <c r="Q59" s="193" t="s">
        <v>369</v>
      </c>
      <c r="R59" s="194" t="s">
        <v>370</v>
      </c>
      <c r="S59" s="193" t="s">
        <v>371</v>
      </c>
      <c r="T59" s="193"/>
      <c r="U59" s="183"/>
      <c r="V59" s="184"/>
    </row>
    <row r="60" spans="1:22" x14ac:dyDescent="0.25">
      <c r="A60" s="218" t="s">
        <v>372</v>
      </c>
      <c r="B60" s="205">
        <v>59</v>
      </c>
      <c r="C60" s="214">
        <v>45170</v>
      </c>
      <c r="D60" s="215">
        <v>45199</v>
      </c>
      <c r="E60" s="216">
        <v>158</v>
      </c>
      <c r="F60" s="209">
        <v>59</v>
      </c>
      <c r="G60" s="209">
        <v>14</v>
      </c>
      <c r="H60" s="209">
        <v>16</v>
      </c>
      <c r="I60" s="209">
        <v>29</v>
      </c>
      <c r="J60" s="209">
        <f t="shared" si="7"/>
        <v>59</v>
      </c>
      <c r="K60" s="114"/>
      <c r="L60" s="111"/>
      <c r="N60" s="181">
        <v>1</v>
      </c>
      <c r="O60" s="182" t="s">
        <v>294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8">P60*($V37*-1)</f>
        <v>#N/A</v>
      </c>
      <c r="S60" s="191" t="e">
        <f t="shared" si="8"/>
        <v>#N/A</v>
      </c>
      <c r="T60" s="183"/>
      <c r="U60" s="183"/>
      <c r="V60" s="184"/>
    </row>
    <row r="61" spans="1:22" x14ac:dyDescent="0.25">
      <c r="A61" s="218" t="s">
        <v>373</v>
      </c>
      <c r="B61" s="205">
        <v>60</v>
      </c>
      <c r="C61" s="215">
        <v>44835</v>
      </c>
      <c r="D61" s="215">
        <v>44985</v>
      </c>
      <c r="E61" s="219">
        <v>107</v>
      </c>
      <c r="F61" s="209">
        <v>59</v>
      </c>
      <c r="G61" s="209">
        <v>14</v>
      </c>
      <c r="H61" s="209">
        <v>16</v>
      </c>
      <c r="I61" s="209">
        <v>29</v>
      </c>
      <c r="J61" s="209">
        <f t="shared" si="7"/>
        <v>59</v>
      </c>
      <c r="K61" s="114"/>
      <c r="L61" s="111"/>
      <c r="N61" s="181">
        <v>2</v>
      </c>
      <c r="O61" s="182" t="s">
        <v>296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8"/>
        <v>#N/A</v>
      </c>
      <c r="S61" s="191" t="e">
        <f t="shared" si="8"/>
        <v>#N/A</v>
      </c>
      <c r="T61" s="183"/>
      <c r="U61" s="183"/>
      <c r="V61" s="184"/>
    </row>
    <row r="62" spans="1:22" x14ac:dyDescent="0.25">
      <c r="A62" s="218" t="s">
        <v>374</v>
      </c>
      <c r="B62" s="205">
        <v>61</v>
      </c>
      <c r="C62" s="215">
        <v>44986</v>
      </c>
      <c r="D62" s="215">
        <v>45046</v>
      </c>
      <c r="E62" s="219">
        <v>123</v>
      </c>
      <c r="F62" s="209">
        <v>59</v>
      </c>
      <c r="G62" s="209">
        <v>14</v>
      </c>
      <c r="H62" s="209">
        <v>16</v>
      </c>
      <c r="I62" s="209">
        <v>29</v>
      </c>
      <c r="J62" s="209">
        <f t="shared" si="7"/>
        <v>59</v>
      </c>
      <c r="K62" s="114"/>
      <c r="L62" s="111"/>
      <c r="N62" s="181">
        <v>3</v>
      </c>
      <c r="O62" s="182" t="s">
        <v>298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8"/>
        <v>#N/A</v>
      </c>
      <c r="S62" s="191" t="e">
        <f t="shared" si="8"/>
        <v>#N/A</v>
      </c>
      <c r="T62" s="183"/>
      <c r="U62" s="183"/>
      <c r="V62" s="184"/>
    </row>
    <row r="63" spans="1:22" ht="15.75" thickBot="1" x14ac:dyDescent="0.3">
      <c r="A63" s="218" t="s">
        <v>375</v>
      </c>
      <c r="B63" s="205">
        <v>62</v>
      </c>
      <c r="C63" s="215">
        <v>45047</v>
      </c>
      <c r="D63" s="215">
        <v>45199</v>
      </c>
      <c r="E63" s="219">
        <v>107</v>
      </c>
      <c r="F63" s="209">
        <v>59</v>
      </c>
      <c r="G63" s="209">
        <v>14</v>
      </c>
      <c r="H63" s="209">
        <v>16</v>
      </c>
      <c r="I63" s="209">
        <v>29</v>
      </c>
      <c r="J63" s="209">
        <f t="shared" si="7"/>
        <v>59</v>
      </c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7" t="s">
        <v>376</v>
      </c>
      <c r="B64" s="205">
        <v>63</v>
      </c>
      <c r="C64" s="220">
        <v>44835</v>
      </c>
      <c r="D64" s="220">
        <v>45199</v>
      </c>
      <c r="E64" s="216">
        <v>102</v>
      </c>
      <c r="F64" s="209">
        <v>59</v>
      </c>
      <c r="G64" s="209">
        <v>14</v>
      </c>
      <c r="H64" s="209">
        <v>16</v>
      </c>
      <c r="I64" s="209">
        <v>29</v>
      </c>
      <c r="J64" s="209">
        <f t="shared" si="7"/>
        <v>59</v>
      </c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7" t="s">
        <v>377</v>
      </c>
      <c r="B65" s="205">
        <v>64</v>
      </c>
      <c r="C65" s="220">
        <v>44835</v>
      </c>
      <c r="D65" s="220">
        <v>45199</v>
      </c>
      <c r="E65" s="216">
        <v>98</v>
      </c>
      <c r="F65" s="209">
        <v>54</v>
      </c>
      <c r="G65" s="209">
        <v>13</v>
      </c>
      <c r="H65" s="209">
        <v>15</v>
      </c>
      <c r="I65" s="209">
        <v>26</v>
      </c>
      <c r="J65" s="209">
        <f t="shared" si="7"/>
        <v>54</v>
      </c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7" t="s">
        <v>378</v>
      </c>
      <c r="B66" s="205">
        <v>65</v>
      </c>
      <c r="C66" s="214">
        <v>44835</v>
      </c>
      <c r="D66" s="215">
        <v>45199</v>
      </c>
      <c r="E66" s="216">
        <v>98</v>
      </c>
      <c r="F66" s="209">
        <v>54</v>
      </c>
      <c r="G66" s="209">
        <v>13</v>
      </c>
      <c r="H66" s="209">
        <v>15</v>
      </c>
      <c r="I66" s="209">
        <v>26</v>
      </c>
      <c r="J66" s="209">
        <f t="shared" si="7"/>
        <v>54</v>
      </c>
      <c r="K66" s="114"/>
      <c r="L66" s="122"/>
      <c r="M66" s="123" t="s">
        <v>379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07"/>
      <c r="G67" s="208"/>
      <c r="H67" s="208"/>
      <c r="I67" s="208"/>
      <c r="J67" s="209"/>
      <c r="K67" s="114"/>
      <c r="L67" s="122"/>
      <c r="M67" s="123" t="s">
        <v>380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07"/>
      <c r="G68" s="208"/>
      <c r="H68" s="208"/>
      <c r="I68" s="208"/>
      <c r="J68" s="209"/>
      <c r="K68" s="114"/>
      <c r="L68" s="122"/>
      <c r="M68" s="123" t="s">
        <v>381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07"/>
      <c r="G69" s="208"/>
      <c r="H69" s="208"/>
      <c r="I69" s="208"/>
      <c r="J69" s="209"/>
      <c r="K69" s="114"/>
      <c r="L69" s="122"/>
      <c r="M69" s="116" t="s">
        <v>382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07"/>
      <c r="G70" s="208"/>
      <c r="H70" s="208"/>
      <c r="I70" s="208"/>
      <c r="J70" s="209"/>
      <c r="K70" s="114"/>
      <c r="L70" s="122"/>
      <c r="M70" s="116" t="s">
        <v>383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07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07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07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07"/>
      <c r="G74" s="208"/>
      <c r="H74" s="208"/>
      <c r="I74" s="208"/>
      <c r="J74" s="209"/>
      <c r="K74" s="114"/>
      <c r="L74" s="111"/>
      <c r="O74" s="194" t="s">
        <v>370</v>
      </c>
      <c r="P74" s="193" t="s">
        <v>371</v>
      </c>
    </row>
    <row r="75" spans="1:22" x14ac:dyDescent="0.2">
      <c r="A75" s="205"/>
      <c r="B75" s="205"/>
      <c r="C75" s="206"/>
      <c r="D75" s="206"/>
      <c r="E75" s="207"/>
      <c r="F75" s="207"/>
      <c r="G75" s="208"/>
      <c r="H75" s="208"/>
      <c r="I75" s="208"/>
      <c r="J75" s="209"/>
      <c r="K75" s="114"/>
      <c r="L75" s="111"/>
      <c r="M75" s="116" t="s">
        <v>384</v>
      </c>
      <c r="O75" s="124">
        <f>'Fill In Sheet'!B138+'Fill In Sheet'!B163+'Fill In Sheet'!B188+'Fill In Sheet'!B223+'Fill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07"/>
      <c r="G76" s="208"/>
      <c r="H76" s="208"/>
      <c r="I76" s="208"/>
      <c r="J76" s="209"/>
      <c r="K76" s="114"/>
      <c r="L76" s="111"/>
      <c r="M76" s="116" t="s">
        <v>385</v>
      </c>
      <c r="O76" s="124">
        <f>'Fill In Sheet'!B142+'Fill In Sheet'!B167+'Fill In Sheet'!B192+'Fill In Sheet'!B227+'Fill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9">SUM(O76:P76)</f>
        <v>0</v>
      </c>
    </row>
    <row r="77" spans="1:22" x14ac:dyDescent="0.2">
      <c r="A77" s="205"/>
      <c r="B77" s="205"/>
      <c r="C77" s="206"/>
      <c r="D77" s="206"/>
      <c r="E77" s="207"/>
      <c r="F77" s="207"/>
      <c r="G77" s="208"/>
      <c r="H77" s="208"/>
      <c r="I77" s="208"/>
      <c r="J77" s="209"/>
      <c r="K77" s="114"/>
      <c r="L77" s="111"/>
      <c r="M77" s="116" t="s">
        <v>386</v>
      </c>
      <c r="O77" s="124">
        <f>SUM(O75:O76)</f>
        <v>0</v>
      </c>
      <c r="P77" s="124">
        <f>SUM(P75:P76)</f>
        <v>0</v>
      </c>
      <c r="Q77" s="124">
        <f t="shared" si="9"/>
        <v>0</v>
      </c>
    </row>
    <row r="78" spans="1:22" x14ac:dyDescent="0.2">
      <c r="A78" s="205"/>
      <c r="B78" s="205"/>
      <c r="C78" s="206"/>
      <c r="D78" s="206"/>
      <c r="E78" s="207"/>
      <c r="F78" s="207"/>
      <c r="G78" s="208"/>
      <c r="H78" s="208"/>
      <c r="I78" s="208"/>
      <c r="J78" s="209"/>
      <c r="K78" s="114"/>
      <c r="L78" s="111"/>
      <c r="M78" s="116" t="s">
        <v>387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07"/>
      <c r="G79" s="208"/>
      <c r="H79" s="208"/>
      <c r="I79" s="208"/>
      <c r="J79" s="209"/>
      <c r="K79" s="114"/>
      <c r="L79" s="111"/>
      <c r="M79" s="116" t="s">
        <v>388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111"/>
      <c r="G80" s="115"/>
      <c r="H80" s="115"/>
      <c r="I80" s="115"/>
      <c r="J80" s="111"/>
      <c r="K80" s="114"/>
      <c r="L80" s="111"/>
    </row>
    <row r="81" spans="10:12" x14ac:dyDescent="0.25">
      <c r="J81" s="111"/>
      <c r="K81" s="114"/>
      <c r="L81" s="111"/>
    </row>
    <row r="82" spans="10:12" x14ac:dyDescent="0.25">
      <c r="J82" s="111"/>
      <c r="K82" s="114"/>
      <c r="L82" s="111"/>
    </row>
    <row r="83" spans="10:12" x14ac:dyDescent="0.25">
      <c r="J83" s="111"/>
      <c r="K83" s="114"/>
      <c r="L83" s="111"/>
    </row>
    <row r="84" spans="10:12" x14ac:dyDescent="0.25">
      <c r="J84" s="111"/>
      <c r="K84" s="114"/>
      <c r="L84" s="111"/>
    </row>
    <row r="85" spans="10:12" x14ac:dyDescent="0.25">
      <c r="J85" s="111"/>
      <c r="K85" s="114"/>
      <c r="L85" s="111"/>
    </row>
    <row r="86" spans="10:12" x14ac:dyDescent="0.25">
      <c r="J86" s="111"/>
      <c r="K86" s="114"/>
      <c r="L86" s="111"/>
    </row>
    <row r="87" spans="10:12" x14ac:dyDescent="0.25">
      <c r="J87" s="111"/>
      <c r="K87" s="114"/>
      <c r="L87" s="111"/>
    </row>
    <row r="88" spans="10:12" x14ac:dyDescent="0.25">
      <c r="J88" s="111"/>
      <c r="K88" s="114"/>
      <c r="L88" s="111"/>
    </row>
    <row r="89" spans="10:12" s="114" customFormat="1" ht="12.75" x14ac:dyDescent="0.25">
      <c r="J89" s="111"/>
      <c r="L89" s="111"/>
    </row>
    <row r="90" spans="10:12" x14ac:dyDescent="0.25">
      <c r="J90" s="111"/>
      <c r="K90" s="114"/>
      <c r="L90" s="111"/>
    </row>
    <row r="91" spans="10:12" x14ac:dyDescent="0.25">
      <c r="J91" s="115"/>
      <c r="L91" s="115"/>
    </row>
    <row r="92" spans="10:12" x14ac:dyDescent="0.25">
      <c r="J92" s="115"/>
      <c r="L92" s="115"/>
    </row>
  </sheetData>
  <sheetProtection algorithmName="SHA-512" hashValue="zLFcUpQ7KVwg5QNysGI8zh85y34Uw0ASBNZEP+HnamAhWV+u82mX8/pbsyb18wF7AzDNuoZMkMsfb7oSzps0mg==" saltValue="bjpNQ+oiTINpkxLI/QBc+Q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893A7B757645A4EFA95759A8B4C8" ma:contentTypeVersion="12" ma:contentTypeDescription="Create a new document." ma:contentTypeScope="" ma:versionID="ba56065b67eeff8cd3ee74cf608fdf1f">
  <xsd:schema xmlns:xsd="http://www.w3.org/2001/XMLSchema" xmlns:xs="http://www.w3.org/2001/XMLSchema" xmlns:p="http://schemas.microsoft.com/office/2006/metadata/properties" xmlns:ns3="934c9f13-f139-4b8a-b3ce-57b4108778e4" xmlns:ns4="3178ecdb-0c0f-47df-8ef1-7e5648ac27a5" targetNamespace="http://schemas.microsoft.com/office/2006/metadata/properties" ma:root="true" ma:fieldsID="fb5ad27a6e4a99c287ca4ed698f78da2" ns3:_="" ns4:_="">
    <xsd:import namespace="934c9f13-f139-4b8a-b3ce-57b4108778e4"/>
    <xsd:import namespace="3178ecdb-0c0f-47df-8ef1-7e5648ac27a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c9f13-f139-4b8a-b3ce-57b410877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cdb-0c0f-47df-8ef1-7e5648ac2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970308-99F8-42AC-965C-E1762FF2F4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9AFD9B-5BAC-4522-85E9-EC9E407F8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c9f13-f139-4b8a-b3ce-57b4108778e4"/>
    <ds:schemaRef ds:uri="3178ecdb-0c0f-47df-8ef1-7e5648ac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Carroll Simpson, Carrie A</cp:lastModifiedBy>
  <cp:revision/>
  <dcterms:created xsi:type="dcterms:W3CDTF">2015-10-02T22:09:01Z</dcterms:created>
  <dcterms:modified xsi:type="dcterms:W3CDTF">2023-06-13T18:39:22Z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0x010100AE13893A7B757645A4EFA95759A8B4C8</vt:lpwstr>
  </property>
</Properties>
</file>