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owell_neira_killeenisd_org/Documents/Budget/EARs/23-24/"/>
    </mc:Choice>
  </mc:AlternateContent>
  <xr:revisionPtr revIDLastSave="0" documentId="8_{C0B95A02-71C9-4DA2-8102-873B49A495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Choices">Validation!$F$9:$F$10</definedName>
    <definedName name="_xlnm.Print_Area" localSheetId="0">'Federal Form-PRINT THIS'!$A$1:$P$94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G2" i="3"/>
  <c r="F2" i="3" s="1"/>
  <c r="O36" i="1" l="1"/>
  <c r="F17" i="1"/>
  <c r="F18" i="1" s="1"/>
  <c r="I76" i="1"/>
  <c r="E76" i="1"/>
  <c r="I62" i="1"/>
  <c r="J24" i="1" l="1"/>
  <c r="O41" i="1"/>
  <c r="O39" i="1"/>
  <c r="O37" i="1"/>
  <c r="P65" i="1"/>
  <c r="P63" i="1"/>
  <c r="P62" i="1"/>
  <c r="P61" i="1"/>
  <c r="P3" i="1" l="1"/>
  <c r="M68" i="1"/>
  <c r="F26" i="1" l="1"/>
  <c r="F24" i="1"/>
  <c r="F30" i="1" l="1"/>
  <c r="C87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5" i="3" s="1"/>
  <c r="J43" i="3" l="1"/>
  <c r="M43" i="3" s="1"/>
  <c r="J49" i="3"/>
  <c r="N49" i="3" s="1"/>
  <c r="M45" i="3"/>
  <c r="J48" i="3"/>
  <c r="M48" i="3" s="1"/>
  <c r="J44" i="3"/>
  <c r="O44" i="3" s="1"/>
  <c r="J47" i="3"/>
  <c r="M47" i="3" s="1"/>
  <c r="J42" i="3"/>
  <c r="O42" i="3" s="1"/>
  <c r="J50" i="3"/>
  <c r="K50" i="3" s="1"/>
  <c r="J46" i="3"/>
  <c r="N46" i="3" s="1"/>
  <c r="E68" i="1"/>
  <c r="M44" i="3" l="1"/>
  <c r="O47" i="3"/>
  <c r="N47" i="3"/>
  <c r="K49" i="3"/>
  <c r="M49" i="3"/>
  <c r="K47" i="3"/>
  <c r="O49" i="3"/>
  <c r="N43" i="3"/>
  <c r="O45" i="3"/>
  <c r="N45" i="3"/>
  <c r="M46" i="3"/>
  <c r="N50" i="3"/>
  <c r="O48" i="3"/>
  <c r="M50" i="3"/>
  <c r="K48" i="3"/>
  <c r="N48" i="3"/>
  <c r="O50" i="3"/>
  <c r="N44" i="3"/>
  <c r="M42" i="3"/>
  <c r="O46" i="3"/>
  <c r="O43" i="3"/>
  <c r="N42" i="3"/>
  <c r="P38" i="3"/>
  <c r="P36" i="3" l="1"/>
  <c r="E71" i="1"/>
  <c r="I65" i="1"/>
  <c r="E62" i="1"/>
  <c r="E65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3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J37" i="1" l="1"/>
  <c r="J41" i="1"/>
  <c r="K51" i="3"/>
  <c r="K53" i="3" s="1"/>
  <c r="F43" i="1"/>
  <c r="F47" i="1" s="1"/>
  <c r="J39" i="1"/>
  <c r="J43" i="1" l="1"/>
  <c r="E49" i="1" s="1"/>
  <c r="M24" i="1"/>
  <c r="I49" i="1" l="1"/>
  <c r="E74" i="1"/>
  <c r="E6" i="1" s="1"/>
  <c r="I74" i="1" l="1"/>
  <c r="P6" i="1" s="1"/>
</calcChain>
</file>

<file path=xl/sharedStrings.xml><?xml version="1.0" encoding="utf-8"?>
<sst xmlns="http://schemas.openxmlformats.org/spreadsheetml/2006/main" count="327" uniqueCount="313">
  <si>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</si>
  <si>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</si>
  <si>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</si>
  <si>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</si>
  <si>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</si>
  <si>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</si>
  <si>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</si>
  <si>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</si>
  <si>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</si>
  <si>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</si>
  <si>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</si>
  <si>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</si>
  <si>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</si>
  <si>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</si>
  <si>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</si>
  <si>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</si>
  <si>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</si>
  <si>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</si>
  <si>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</si>
  <si>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</si>
  <si>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</si>
  <si>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</si>
  <si>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</si>
  <si>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</si>
  <si>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</si>
  <si>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</si>
  <si>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</si>
  <si>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</si>
  <si>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L.</t>
  </si>
  <si>
    <t>III.  TRANSPORTATION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</si>
  <si>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</si>
  <si>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</si>
  <si>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</si>
  <si>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</si>
  <si>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</si>
  <si>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</si>
  <si>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</si>
  <si>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</si>
  <si>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</si>
  <si>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</si>
  <si>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</si>
  <si>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</si>
  <si>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</si>
  <si>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</si>
  <si>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</si>
  <si>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</si>
  <si>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</si>
  <si>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</si>
  <si>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</si>
  <si>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</si>
  <si>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t># of Breakfasts</t>
  </si>
  <si>
    <t># of Lunches</t>
  </si>
  <si>
    <t># of Dinners</t>
  </si>
  <si>
    <t>Amount each Lunch</t>
  </si>
  <si>
    <t>Amount each Dinner</t>
  </si>
  <si>
    <t>Total Daily Rate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</si>
  <si>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</si>
  <si>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</si>
  <si>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</si>
  <si>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</si>
  <si>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</si>
  <si>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</si>
  <si>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</si>
  <si>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</si>
  <si>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</si>
  <si>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</si>
  <si>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</si>
  <si>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</si>
  <si>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</si>
  <si>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</si>
  <si>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</si>
  <si>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</si>
  <si>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</si>
  <si>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</si>
  <si>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</si>
  <si>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Arlington</t>
  </si>
  <si>
    <t>Fort Worth</t>
  </si>
  <si>
    <t>Grapevine</t>
  </si>
  <si>
    <t>Plano</t>
  </si>
  <si>
    <t>San Antonio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</si>
  <si>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</si>
  <si>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</si>
  <si>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</si>
  <si>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</si>
  <si>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</si>
  <si>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</si>
  <si>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</si>
  <si>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</si>
  <si>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Total registration fees to be reimbursed to employee</t>
  </si>
  <si>
    <t>Parking to be reimbursed to employee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</si>
  <si>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</si>
  <si>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</si>
  <si>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</si>
  <si>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</si>
  <si>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Was employee's registration pre-paid by the school district? (Y/N)</t>
  </si>
  <si>
    <t>If yes, what was the check request number, PO number, or was the credit card used?</t>
  </si>
  <si>
    <t>Was employee's hotel pre-paid by the school district? 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</si>
  <si>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</si>
  <si>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</si>
  <si>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</si>
  <si>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</si>
  <si>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</si>
  <si>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</si>
  <si>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</si>
  <si>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</si>
  <si>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</si>
  <si>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</si>
  <si>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</si>
  <si>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</si>
  <si>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</si>
  <si>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</si>
  <si>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</si>
  <si>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</si>
  <si>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</si>
  <si>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</si>
  <si>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</si>
  <si>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</si>
  <si>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</si>
  <si>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</si>
  <si>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</si>
  <si>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</si>
  <si>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</si>
  <si>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</si>
  <si>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</si>
  <si>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</si>
  <si>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</si>
  <si>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</si>
  <si>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</si>
  <si>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</si>
  <si>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</si>
  <si>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</si>
  <si>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</si>
  <si>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</si>
  <si>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</si>
  <si>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</si>
  <si>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</si>
  <si>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</si>
  <si>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</si>
  <si>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</si>
  <si>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</si>
  <si>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</si>
  <si>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</si>
  <si>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</si>
  <si>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</si>
  <si>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</si>
  <si>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Did Employee spend the night (Y or N)?</t>
  </si>
  <si>
    <t>ESTIMATED Expenses.  Do NOT Include Lodging Expenses Pre-Paid by School District</t>
  </si>
  <si>
    <t>MILEAGE, REGISTRATION, MISC.</t>
  </si>
  <si>
    <t>LODGING/MEALS</t>
  </si>
  <si>
    <t>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</si>
  <si>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</si>
  <si>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</si>
  <si>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</si>
  <si>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</si>
  <si>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</si>
  <si>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</si>
  <si>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</si>
  <si>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</si>
  <si>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</si>
  <si>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</si>
  <si>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</si>
  <si>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</si>
  <si>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</si>
  <si>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EAR Number (if known)</t>
  </si>
  <si>
    <t>If "None of the Above" selected, list name of City where event was held.</t>
  </si>
  <si>
    <t>If "None of the Above" listed in City Above, Name of City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</si>
  <si>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</si>
  <si>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</si>
  <si>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</si>
  <si>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</si>
  <si>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</si>
  <si>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</si>
  <si>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Andrews County</t>
  </si>
  <si>
    <t>Bexar County</t>
  </si>
  <si>
    <t>Big Spring</t>
  </si>
  <si>
    <t>Collin County</t>
  </si>
  <si>
    <t>Ector County</t>
  </si>
  <si>
    <t>Howard County</t>
  </si>
  <si>
    <t>Martin County</t>
  </si>
  <si>
    <t>Midland County</t>
  </si>
  <si>
    <t>Odessa</t>
  </si>
  <si>
    <t>Pecos</t>
  </si>
  <si>
    <t>Reeves County</t>
  </si>
  <si>
    <t>Tarrant County</t>
  </si>
  <si>
    <t>Did Employee drive District-Owned Vehicle (Y or N)</t>
  </si>
  <si>
    <t>Did Employee Drive Personal Vehicle (Y or N)</t>
  </si>
  <si>
    <t>If NO to both of above, with whom did employee ride?</t>
  </si>
  <si>
    <t>If Employee drove, list the any other passenger(s)</t>
  </si>
  <si>
    <t>Did the employee share lodging with someone else? (Y/N)</t>
  </si>
  <si>
    <t>Number of round-trip miles driven using code 1</t>
  </si>
  <si>
    <t>Number of round-trip miles driven using code 2</t>
  </si>
  <si>
    <t>Employee's ACTUAL Hotel Room Tax Charge for DAY 1</t>
  </si>
  <si>
    <t>Employee's ACTUAL Hotel Room Charge (No tax) for DAY 2</t>
  </si>
  <si>
    <t>Employee's ACTUAL Hotel Room Tax Charge for DAY 2</t>
  </si>
  <si>
    <t>Employee's ACTUAL Hotel Room Charge (No tax) for DAY 3</t>
  </si>
  <si>
    <t>Employee's ACTUAL Hotel Room Tax Charge for DAY 3</t>
  </si>
  <si>
    <t>Employee's ACTUAL Hotel Room Charge (No tax) for DAY 4</t>
  </si>
  <si>
    <t>Employee's ACTUAL Hotel Room Tax Charge for DAY 4</t>
  </si>
  <si>
    <t>Employee's ACTUAL Hotel Room Charge (No tax) for DAY 5</t>
  </si>
  <si>
    <t>Employee's ACTUAL Hotel Room Tax Charge for DAY 5</t>
  </si>
  <si>
    <t>Employee's ACTUAL Hotel Room Charge (No tax) for DAY 6</t>
  </si>
  <si>
    <t>Employee's ACTUAL Hotel Room Tax Charge for DAY 6</t>
  </si>
  <si>
    <t>Employee's ACTUAL Hotel Room Charge (No tax) for DAY 7</t>
  </si>
  <si>
    <t>Employee's ACTUAL Hotel Room Tax Charge for DAY 7</t>
  </si>
  <si>
    <t>Employee's ACTUAL Hotel Room Charge (No tax) for DAY 8</t>
  </si>
  <si>
    <t>Employee's ACTUAL Hotel Room Tax Charge for DAY 8</t>
  </si>
  <si>
    <t>Employee's ACTUAL Hotel Room Charge (No tax) for DAY 9</t>
  </si>
  <si>
    <t>Employee's ACTUAL Hotel Room Tax Charge for DAY 9</t>
  </si>
  <si>
    <t>Employee's ACTUAL Hotel Room Charge (No tax) for DAY 10</t>
  </si>
  <si>
    <t>Employee's ACTUAL Hotel Room Tax Charge for DAY 10</t>
  </si>
  <si>
    <t>Employee's ACTUAL Hotel Room Charge (No tax)  for DAY 1</t>
  </si>
  <si>
    <t>registration/lodging costs are not reimbursed.</t>
  </si>
  <si>
    <t>Meals Included in Registration/Lodging</t>
  </si>
  <si>
    <t>Amt each Breakfast</t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</si>
  <si>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Left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</si>
  <si>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Returned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</si>
  <si>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Left 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</si>
  <si>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Returned FROM Event </t>
    </r>
    <r>
      <rPr>
        <sz val="10"/>
        <color rgb="FF00B050"/>
        <rFont val="Arial"/>
        <family val="2"/>
      </rPr>
      <t>(HH:MM AM or PM {enter colon and AM or PM})</t>
    </r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</si>
  <si>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</si>
  <si>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</si>
  <si>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</si>
  <si>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</si>
  <si>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</si>
  <si>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</si>
  <si>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</si>
  <si>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</si>
  <si>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</si>
  <si>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</si>
  <si>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</si>
  <si>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</si>
  <si>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</si>
  <si>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</si>
  <si>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</si>
  <si>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</si>
  <si>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</si>
  <si>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</si>
  <si>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</si>
  <si>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</si>
  <si>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</si>
  <si>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</si>
  <si>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</si>
  <si>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</si>
  <si>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</si>
  <si>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</si>
  <si>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</si>
  <si>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</si>
  <si>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</si>
  <si>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</si>
  <si>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r>
      <t xml:space="preserve">II.  FOOD - ACTUAL - </t>
    </r>
    <r>
      <rPr>
        <b/>
        <u/>
        <sz val="11"/>
        <color indexed="12"/>
        <rFont val="Arial Narrow"/>
        <family val="2"/>
      </rPr>
      <t>RECEIPTS NEEDED FOR REIMBURSEMENT</t>
    </r>
  </si>
  <si>
    <r>
      <t xml:space="preserve">FEDERAL/STATE GRANTS (Funds 200-499 EXCEPT 240 &amp; 242)
Professional Leave Travel </t>
    </r>
    <r>
      <rPr>
        <u/>
        <sz val="14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</si>
  <si>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E.</t>
  </si>
  <si>
    <t>Breakfasts in Registration/Lodging</t>
  </si>
  <si>
    <t>Lunch in Registration/Lodging</t>
  </si>
  <si>
    <t>Dinners in Registration/Lodging</t>
  </si>
  <si>
    <t>Unverified Amount for Meals to be Reimbursed</t>
  </si>
  <si>
    <t>When split funding with local funds, federal guidelines must still be followed, including providing itemized meal receipts</t>
  </si>
  <si>
    <t>FOR BUSINESS SERVICES USE ONLY</t>
  </si>
  <si>
    <t>M</t>
  </si>
  <si>
    <t>Total Amount of Eligible Receipts</t>
  </si>
  <si>
    <t>Total to be Reimbursed for Meals</t>
  </si>
  <si>
    <t>R.</t>
  </si>
  <si>
    <t>S.</t>
  </si>
  <si>
    <t>PRINTED Name of Employee</t>
  </si>
  <si>
    <t>School/Dept</t>
  </si>
  <si>
    <t>Signature of Employee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</si>
  <si>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  <r>
      <rPr>
        <sz val="9"/>
        <color rgb="FFFF0000"/>
        <rFont val="Arial Narrow"/>
        <family val="2"/>
      </rPr>
      <t>MAIL ORIGINAL REIMBURSEMENT FORM ALONG WITH ORIGINAL ITEMIZED RECIEPTS TO BUDGETARY SERVICES</t>
    </r>
  </si>
  <si>
    <t>By signing this document, you are authorizing the payment of expenses as they are listed</t>
  </si>
  <si>
    <t>above although there may be a difference from the original Professional Leave Form submitted.</t>
  </si>
  <si>
    <t>Signature of Principal/Director</t>
  </si>
  <si>
    <t>Subtotal for Meals  (I - J)</t>
  </si>
  <si>
    <t>When split funding with local funds, federal guidelines</t>
  </si>
  <si>
    <t>must still be followed.  Please see "Travel With</t>
  </si>
  <si>
    <t>Federal Funds" document located on the Budgetary</t>
  </si>
  <si>
    <t>Services website for additional details.</t>
  </si>
  <si>
    <t>Austin (Oct 1, 2023 to Mar 31, 2024)</t>
  </si>
  <si>
    <t>Austin (Apr 1, 2024 to Aug 31, 2024)</t>
  </si>
  <si>
    <t>Austin (Sep 1, 2024 to Sep 30, 2024)</t>
  </si>
  <si>
    <t>Cameron County (Oct 1, 2023 to Feb 28, 2024)</t>
  </si>
  <si>
    <t>Cameron County (Mar 1, 2024 to Jul 31, 2024)</t>
  </si>
  <si>
    <t>Cameron County (Aug 1, 2024 to Sep 30, 2024)</t>
  </si>
  <si>
    <t>Dallas (Oct 1, 2023 to Dec 31, 2023)</t>
  </si>
  <si>
    <t>Dallas (Jan 1, 2024 to Mar 31, 2024)</t>
  </si>
  <si>
    <t>Dallas (Apr 1, 2024 to Sep 30, 2024)</t>
  </si>
  <si>
    <t>Dallas County (Oct 1, 2023 to Dec 31, 2023)</t>
  </si>
  <si>
    <t>Dallas County (Jan 1, 2024 to Mar 31, 2024)</t>
  </si>
  <si>
    <t>Dallas County (Apr 1, 2024 to Sep 30, 2024)</t>
  </si>
  <si>
    <t>Fort Bend County</t>
  </si>
  <si>
    <t>Galveston (Oct 1, 2023 to May 31, 2024)</t>
  </si>
  <si>
    <t>Galveston (Jun 1, 2024 to Jul 31, 2024)</t>
  </si>
  <si>
    <t>Galveston (Aug 1, 2024 to Sep 30, 2024)</t>
  </si>
  <si>
    <t>Galveston County (Oct 1, 2023 to May 31, 2024)</t>
  </si>
  <si>
    <t>Galveston County (Jun 1, 2024 to Jul 31, 2024)</t>
  </si>
  <si>
    <t>Galveston County (Aug 1, 2024 to Sep 30, 2024)</t>
  </si>
  <si>
    <t>Harris County</t>
  </si>
  <si>
    <t>Houston</t>
  </si>
  <si>
    <t>McLennan County (Oct 1, 2023 to Feb 28, 2024)</t>
  </si>
  <si>
    <t>McLennan County (Mar 1, 2024 to Apr 30, 2024)</t>
  </si>
  <si>
    <t>McLennan County (May 1, 2024 to Sep 30, 2024)</t>
  </si>
  <si>
    <t>Midland / Odessa</t>
  </si>
  <si>
    <t>Montgomery County</t>
  </si>
  <si>
    <t>South Padre Island (Oct 1, 2023 to Feb 28, 2024)</t>
  </si>
  <si>
    <t>South Padre Island (Mar 1, 2024 to Jul 31, 2024)</t>
  </si>
  <si>
    <t>South Padre Island (Aug 1, 2024 to Sep 30, 2024)</t>
  </si>
  <si>
    <t>Travis County (Oct 1, 2023 to Mar 31, 2024)</t>
  </si>
  <si>
    <t>Travis County (Apr 1, 2024 to Aug 31, 2024)</t>
  </si>
  <si>
    <t>Travis County (Sep 1, 2024 to Sep 30, 2024)</t>
  </si>
  <si>
    <t>Waco (Oct 1, 2023 to Feb 28, 2024)</t>
  </si>
  <si>
    <t>Waco (Mar 1, 2024 to Apr 30, 2024)</t>
  </si>
  <si>
    <t>Waco (May 1, 2024 to Sep 30, 2024)</t>
  </si>
  <si>
    <t>City Not Listed</t>
  </si>
  <si>
    <t>County Not Listed</t>
  </si>
  <si>
    <t>trips taken 10/01/23 - 12/31/23</t>
  </si>
  <si>
    <t>updated 10/18/2023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</si>
</sst>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6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11"/>
      <color rgb="FF0000FF"/>
      <name val="Arial Narrow"/>
      <family val="2"/>
    </font>
    <font>
      <b/>
      <sz val="10"/>
      <color indexed="72"/>
      <name val="Microsoft Sans Serif"/>
      <family val="2"/>
    </font>
    <font>
      <b/>
      <sz val="10"/>
      <color rgb="FFFF0000"/>
      <name val="Arial"/>
      <family val="2"/>
    </font>
    <font>
      <sz val="14"/>
      <name val="Eras Bold ITC"/>
      <family val="2"/>
    </font>
    <font>
      <u/>
      <sz val="14"/>
      <name val="Eras Bold ITC"/>
      <family val="2"/>
    </font>
    <font>
      <b/>
      <sz val="10"/>
      <color rgb="FF00B050"/>
      <name val="Arial"/>
      <family val="2"/>
    </font>
    <font>
      <b/>
      <u/>
      <sz val="9"/>
      <color rgb="FFFF0000"/>
      <name val="Arial Narrow"/>
      <family val="2"/>
    </font>
    <font>
      <b/>
      <sz val="12"/>
      <color rgb="FF0000FF"/>
      <name val="Times New Roman"/>
      <family val="1"/>
    </font>
    <font>
      <sz val="9"/>
      <color indexed="10"/>
      <name val="Arial Narrow"/>
      <family val="2"/>
    </font>
    <font>
      <sz val="9"/>
      <color rgb="FFFF00FF"/>
      <name val="Arial Narrow"/>
      <family val="2"/>
    </font>
    <font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8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4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3" fillId="0" borderId="0" xfId="2" applyNumberFormat="1" applyFont="1" applyAlignment="1">
      <alignment horizontal="right"/>
    </xf>
    <xf numFmtId="44" fontId="33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18" xfId="0" applyFont="1" applyBorder="1" applyAlignment="1">
      <alignment horizontal="right"/>
    </xf>
    <xf numFmtId="0" fontId="33" fillId="0" borderId="0" xfId="0" applyFont="1" applyAlignment="1">
      <alignment horizontal="center"/>
    </xf>
    <xf numFmtId="0" fontId="24" fillId="0" borderId="38" xfId="0" applyFont="1" applyBorder="1"/>
    <xf numFmtId="0" fontId="24" fillId="0" borderId="39" xfId="0" applyFont="1" applyBorder="1"/>
    <xf numFmtId="0" fontId="24" fillId="0" borderId="40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8" fontId="38" fillId="0" borderId="1" xfId="0" applyNumberFormat="1" applyFont="1" applyBorder="1"/>
    <xf numFmtId="170" fontId="40" fillId="0" borderId="1" xfId="0" applyNumberFormat="1" applyFont="1" applyBorder="1" applyAlignment="1">
      <alignment horizontal="center"/>
    </xf>
    <xf numFmtId="14" fontId="40" fillId="0" borderId="22" xfId="0" applyNumberFormat="1" applyFont="1" applyBorder="1" applyAlignment="1">
      <alignment horizontal="center"/>
    </xf>
    <xf numFmtId="170" fontId="40" fillId="0" borderId="1" xfId="0" applyNumberFormat="1" applyFont="1" applyBorder="1"/>
    <xf numFmtId="0" fontId="38" fillId="0" borderId="1" xfId="0" applyFont="1" applyBorder="1" applyAlignment="1">
      <alignment horizontal="center"/>
    </xf>
    <xf numFmtId="8" fontId="38" fillId="0" borderId="11" xfId="0" applyNumberFormat="1" applyFont="1" applyBorder="1"/>
    <xf numFmtId="0" fontId="42" fillId="0" borderId="0" xfId="0" applyFont="1"/>
    <xf numFmtId="40" fontId="39" fillId="0" borderId="4" xfId="0" applyNumberFormat="1" applyFont="1" applyBorder="1" applyAlignment="1">
      <alignment horizontal="center"/>
    </xf>
    <xf numFmtId="166" fontId="38" fillId="0" borderId="11" xfId="0" applyNumberFormat="1" applyFont="1" applyBorder="1"/>
    <xf numFmtId="44" fontId="38" fillId="0" borderId="11" xfId="0" applyNumberFormat="1" applyFont="1" applyBorder="1"/>
    <xf numFmtId="0" fontId="43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3" fillId="0" borderId="11" xfId="2" applyNumberFormat="1" applyFont="1" applyFill="1" applyBorder="1" applyAlignment="1">
      <alignment horizontal="center"/>
    </xf>
    <xf numFmtId="0" fontId="24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4" fillId="0" borderId="5" xfId="0" applyFont="1" applyBorder="1"/>
    <xf numFmtId="0" fontId="24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/>
    <xf numFmtId="44" fontId="45" fillId="0" borderId="0" xfId="2" applyFont="1" applyFill="1" applyBorder="1" applyAlignment="1">
      <alignment horizontal="right"/>
    </xf>
    <xf numFmtId="18" fontId="0" fillId="0" borderId="0" xfId="0" applyNumberFormat="1"/>
    <xf numFmtId="18" fontId="24" fillId="0" borderId="0" xfId="0" applyNumberFormat="1" applyFont="1"/>
    <xf numFmtId="14" fontId="0" fillId="0" borderId="0" xfId="0" applyNumberFormat="1"/>
    <xf numFmtId="0" fontId="33" fillId="0" borderId="0" xfId="0" applyFont="1"/>
    <xf numFmtId="8" fontId="0" fillId="0" borderId="0" xfId="2" applyNumberFormat="1" applyFont="1"/>
    <xf numFmtId="0" fontId="33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4" fillId="0" borderId="43" xfId="0" applyFont="1" applyBorder="1" applyAlignment="1">
      <alignment horizontal="left" indent="3"/>
    </xf>
    <xf numFmtId="40" fontId="0" fillId="4" borderId="45" xfId="1" applyNumberFormat="1" applyFont="1" applyFill="1" applyBorder="1" applyAlignment="1" applyProtection="1">
      <alignment horizontal="right"/>
      <protection locked="0" hidden="1"/>
    </xf>
    <xf numFmtId="0" fontId="0" fillId="0" borderId="43" xfId="0" applyBorder="1" applyAlignment="1">
      <alignment horizontal="left" indent="3"/>
    </xf>
    <xf numFmtId="44" fontId="0" fillId="4" borderId="45" xfId="2" applyFont="1" applyFill="1" applyBorder="1" applyAlignment="1" applyProtection="1">
      <alignment horizontal="right"/>
      <protection locked="0" hidden="1"/>
    </xf>
    <xf numFmtId="0" fontId="0" fillId="0" borderId="46" xfId="0" applyBorder="1"/>
    <xf numFmtId="0" fontId="0" fillId="0" borderId="47" xfId="0" applyBorder="1"/>
    <xf numFmtId="0" fontId="33" fillId="0" borderId="48" xfId="0" applyFont="1" applyBorder="1" applyAlignment="1">
      <alignment horizontal="left" indent="3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Protection="1">
      <protection locked="0"/>
    </xf>
    <xf numFmtId="0" fontId="24" fillId="4" borderId="11" xfId="0" applyFont="1" applyFill="1" applyBorder="1" applyProtection="1">
      <protection locked="0"/>
    </xf>
    <xf numFmtId="44" fontId="0" fillId="4" borderId="45" xfId="2" applyFont="1" applyFill="1" applyBorder="1" applyProtection="1">
      <protection locked="0"/>
    </xf>
    <xf numFmtId="0" fontId="0" fillId="4" borderId="45" xfId="0" applyFill="1" applyBorder="1" applyProtection="1">
      <protection locked="0"/>
    </xf>
    <xf numFmtId="8" fontId="0" fillId="6" borderId="0" xfId="2" applyNumberFormat="1" applyFont="1" applyFill="1"/>
    <xf numFmtId="0" fontId="47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1" fillId="0" borderId="0" xfId="0" applyFont="1" applyAlignment="1">
      <alignment horizontal="center" wrapText="1"/>
    </xf>
    <xf numFmtId="44" fontId="0" fillId="0" borderId="0" xfId="2" applyFont="1" applyFill="1" applyBorder="1"/>
    <xf numFmtId="0" fontId="46" fillId="0" borderId="0" xfId="0" applyFont="1"/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4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3" xfId="0" applyFont="1" applyBorder="1" applyAlignment="1">
      <alignment horizontal="left" indent="3"/>
    </xf>
    <xf numFmtId="44" fontId="38" fillId="0" borderId="0" xfId="0" applyNumberFormat="1" applyFont="1"/>
    <xf numFmtId="8" fontId="38" fillId="0" borderId="0" xfId="0" applyNumberFormat="1" applyFont="1"/>
    <xf numFmtId="0" fontId="51" fillId="0" borderId="0" xfId="4" applyFont="1"/>
    <xf numFmtId="44" fontId="38" fillId="0" borderId="52" xfId="0" applyNumberFormat="1" applyFont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166" fontId="38" fillId="0" borderId="20" xfId="0" applyNumberFormat="1" applyFont="1" applyBorder="1"/>
    <xf numFmtId="166" fontId="32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2" fillId="0" borderId="0" xfId="0" applyFont="1" applyAlignment="1" applyProtection="1">
      <alignment horizontal="left" vertical="center" wrapText="1"/>
      <protection hidden="1"/>
    </xf>
    <xf numFmtId="0" fontId="22" fillId="0" borderId="54" xfId="0" applyFont="1" applyBorder="1"/>
    <xf numFmtId="0" fontId="6" fillId="0" borderId="54" xfId="0" applyFont="1" applyBorder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6" fillId="0" borderId="59" xfId="0" applyFont="1" applyBorder="1" applyAlignment="1">
      <alignment wrapText="1"/>
    </xf>
    <xf numFmtId="0" fontId="17" fillId="0" borderId="0" xfId="0" applyFont="1"/>
    <xf numFmtId="0" fontId="22" fillId="0" borderId="0" xfId="0" applyFont="1"/>
    <xf numFmtId="0" fontId="57" fillId="0" borderId="0" xfId="0" applyFont="1"/>
    <xf numFmtId="0" fontId="6" fillId="0" borderId="60" xfId="0" applyFont="1" applyBorder="1"/>
    <xf numFmtId="8" fontId="58" fillId="0" borderId="11" xfId="0" applyNumberFormat="1" applyFont="1" applyBorder="1"/>
    <xf numFmtId="0" fontId="6" fillId="0" borderId="61" xfId="0" applyFont="1" applyBorder="1"/>
    <xf numFmtId="0" fontId="9" fillId="0" borderId="62" xfId="0" applyFont="1" applyBorder="1"/>
    <xf numFmtId="8" fontId="38" fillId="0" borderId="62" xfId="0" applyNumberFormat="1" applyFont="1" applyBorder="1"/>
    <xf numFmtId="0" fontId="49" fillId="4" borderId="12" xfId="0" applyFont="1" applyFill="1" applyBorder="1"/>
    <xf numFmtId="0" fontId="49" fillId="4" borderId="10" xfId="0" applyFont="1" applyFill="1" applyBorder="1"/>
    <xf numFmtId="0" fontId="49" fillId="4" borderId="9" xfId="0" applyFont="1" applyFill="1" applyBorder="1"/>
    <xf numFmtId="0" fontId="6" fillId="4" borderId="10" xfId="0" applyFont="1" applyFill="1" applyBorder="1"/>
    <xf numFmtId="0" fontId="17" fillId="0" borderId="0" xfId="0" applyFont="1" applyAlignment="1">
      <alignment vertical="center"/>
    </xf>
    <xf numFmtId="8" fontId="3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/>
    <xf numFmtId="0" fontId="6" fillId="0" borderId="63" xfId="0" applyFont="1" applyBorder="1"/>
    <xf numFmtId="0" fontId="6" fillId="2" borderId="14" xfId="0" applyFont="1" applyFill="1" applyBorder="1"/>
    <xf numFmtId="0" fontId="22" fillId="0" borderId="2" xfId="0" applyFont="1" applyBorder="1"/>
    <xf numFmtId="8" fontId="58" fillId="0" borderId="9" xfId="0" applyNumberFormat="1" applyFont="1" applyBorder="1"/>
    <xf numFmtId="44" fontId="6" fillId="0" borderId="21" xfId="2" applyFont="1" applyFill="1" applyBorder="1" applyAlignment="1">
      <alignment horizontal="right"/>
    </xf>
    <xf numFmtId="14" fontId="50" fillId="0" borderId="0" xfId="0" applyNumberFormat="1" applyFont="1" applyAlignment="1">
      <alignment horizontal="right"/>
    </xf>
    <xf numFmtId="0" fontId="6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61" fillId="0" borderId="0" xfId="0" applyNumberFormat="1" applyFont="1" applyAlignment="1">
      <alignment horizontal="right" vertical="top"/>
    </xf>
    <xf numFmtId="0" fontId="38" fillId="0" borderId="1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8" fontId="39" fillId="0" borderId="21" xfId="0" applyNumberFormat="1" applyFont="1" applyBorder="1" applyAlignment="1">
      <alignment horizontal="center"/>
    </xf>
    <xf numFmtId="8" fontId="39" fillId="0" borderId="1" xfId="0" applyNumberFormat="1" applyFont="1" applyBorder="1" applyAlignment="1">
      <alignment horizontal="center"/>
    </xf>
    <xf numFmtId="8" fontId="39" fillId="0" borderId="22" xfId="0" applyNumberFormat="1" applyFont="1" applyBorder="1" applyAlignment="1">
      <alignment horizontal="center"/>
    </xf>
    <xf numFmtId="44" fontId="39" fillId="0" borderId="21" xfId="0" applyNumberFormat="1" applyFont="1" applyBorder="1" applyAlignment="1">
      <alignment horizontal="center"/>
    </xf>
    <xf numFmtId="44" fontId="39" fillId="0" borderId="1" xfId="0" applyNumberFormat="1" applyFont="1" applyBorder="1" applyAlignment="1">
      <alignment horizontal="center"/>
    </xf>
    <xf numFmtId="44" fontId="39" fillId="0" borderId="22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22" fillId="0" borderId="2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27" fillId="0" borderId="64" xfId="0" applyFont="1" applyBorder="1"/>
    <xf numFmtId="8" fontId="41" fillId="0" borderId="2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1" xfId="2" applyNumberFormat="1" applyFont="1" applyBorder="1" applyAlignment="1">
      <alignment horizontal="center"/>
    </xf>
    <xf numFmtId="0" fontId="41" fillId="0" borderId="1" xfId="2" applyNumberFormat="1" applyFont="1" applyBorder="1" applyAlignment="1">
      <alignment horizontal="center"/>
    </xf>
    <xf numFmtId="0" fontId="41" fillId="0" borderId="22" xfId="2" applyNumberFormat="1" applyFont="1" applyBorder="1" applyAlignment="1">
      <alignment horizontal="center"/>
    </xf>
    <xf numFmtId="168" fontId="38" fillId="0" borderId="1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14" fontId="40" fillId="0" borderId="1" xfId="0" applyNumberFormat="1" applyFont="1" applyBorder="1" applyAlignment="1">
      <alignment horizontal="center"/>
    </xf>
    <xf numFmtId="14" fontId="40" fillId="0" borderId="22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54" fillId="0" borderId="33" xfId="0" applyFont="1" applyBorder="1" applyAlignment="1">
      <alignment horizontal="center" wrapText="1"/>
    </xf>
    <xf numFmtId="0" fontId="54" fillId="0" borderId="3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9" fillId="0" borderId="53" xfId="0" applyFont="1" applyBorder="1" applyAlignment="1">
      <alignment horizontal="center"/>
    </xf>
    <xf numFmtId="0" fontId="59" fillId="0" borderId="54" xfId="0" applyFont="1" applyBorder="1" applyAlignment="1">
      <alignment horizontal="center"/>
    </xf>
    <xf numFmtId="0" fontId="59" fillId="0" borderId="55" xfId="0" applyFont="1" applyBorder="1" applyAlignment="1">
      <alignment horizontal="center"/>
    </xf>
    <xf numFmtId="0" fontId="49" fillId="0" borderId="56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60" fillId="0" borderId="65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60" fillId="0" borderId="66" xfId="0" applyFont="1" applyBorder="1" applyAlignment="1">
      <alignment horizontal="center"/>
    </xf>
    <xf numFmtId="0" fontId="60" fillId="0" borderId="67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68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60" fillId="0" borderId="7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167" fontId="37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00FF"/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493093</xdr:colOff>
      <xdr:row>0</xdr:row>
      <xdr:rowOff>93160</xdr:rowOff>
    </xdr:from>
    <xdr:ext cx="1311083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31793" y="93160"/>
          <a:ext cx="131108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R119"/>
  <sheetViews>
    <sheetView zoomScale="85" zoomScaleNormal="85" workbookViewId="0">
      <selection activeCell="P95" sqref="P95"/>
    </sheetView>
  </sheetViews>
  <sheetFormatPr defaultRowHeight="13.2" x14ac:dyDescent="0.25"/>
  <cols>
    <col min="1" max="1" width="6.44140625" customWidth="1"/>
    <col min="2" max="2" width="2.5546875" customWidth="1"/>
    <col min="3" max="3" width="34.44140625" customWidth="1"/>
    <col min="4" max="4" width="10.44140625" customWidth="1"/>
    <col min="5" max="5" width="16" customWidth="1"/>
    <col min="6" max="6" width="8.33203125" customWidth="1"/>
    <col min="7" max="7" width="4" customWidth="1"/>
    <col min="8" max="8" width="5.109375" customWidth="1"/>
    <col min="9" max="9" width="14.109375" customWidth="1"/>
    <col min="10" max="10" width="11.6640625" customWidth="1"/>
    <col min="11" max="12" width="4.6640625" customWidth="1"/>
    <col min="13" max="14" width="5.44140625" customWidth="1"/>
    <col min="15" max="15" width="11.5546875" customWidth="1"/>
    <col min="16" max="16" width="18.6640625" customWidth="1"/>
  </cols>
  <sheetData>
    <row r="1" spans="1:17" ht="18.600000000000001" thickBot="1" x14ac:dyDescent="0.4">
      <c r="A1" s="210" t="s">
        <v>62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41.25" customHeight="1" thickTop="1" thickBot="1" x14ac:dyDescent="0.4">
      <c r="A2" s="241" t="s">
        <v>249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167" t="s">
        <v>311</v>
      </c>
    </row>
    <row r="3" spans="1:17" s="2" customFormat="1" ht="18.600000000000001" thickTop="1" x14ac:dyDescent="0.35">
      <c r="A3" s="1"/>
      <c r="B3" s="260">
        <f>'Fill in This Sheet'!B24</f>
        <v>0</v>
      </c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1"/>
      <c r="O3" s="47"/>
      <c r="P3" s="48">
        <f>'Fill in This Sheet'!B26</f>
        <v>0</v>
      </c>
      <c r="Q3" s="1"/>
    </row>
    <row r="4" spans="1:17" s="2" customFormat="1" ht="14.4" x14ac:dyDescent="0.3">
      <c r="A4" s="1"/>
      <c r="B4" s="51" t="s">
        <v>65</v>
      </c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  <c r="N4" s="1"/>
      <c r="O4" s="47"/>
      <c r="P4" s="50" t="s">
        <v>63</v>
      </c>
      <c r="Q4" s="1"/>
    </row>
    <row r="5" spans="1:17" s="2" customFormat="1" ht="9.75" customHeight="1" x14ac:dyDescent="0.3"/>
    <row r="6" spans="1:17" s="2" customFormat="1" ht="15.6" x14ac:dyDescent="0.3">
      <c r="A6" s="4" t="s">
        <v>0</v>
      </c>
      <c r="B6" s="218">
        <f>'Fill in This Sheet'!B6</f>
        <v>0</v>
      </c>
      <c r="C6" s="218"/>
      <c r="E6" s="78">
        <f>E74</f>
        <v>0</v>
      </c>
      <c r="G6" s="2" t="s">
        <v>1</v>
      </c>
      <c r="H6" s="218">
        <f>'Fill in This Sheet'!B9</f>
        <v>0</v>
      </c>
      <c r="I6" s="218"/>
      <c r="J6" s="218"/>
      <c r="K6" s="218"/>
      <c r="L6" s="218"/>
      <c r="M6" s="218"/>
      <c r="N6" s="218"/>
      <c r="P6" s="78">
        <f>I74</f>
        <v>0</v>
      </c>
    </row>
    <row r="7" spans="1:17" s="2" customFormat="1" x14ac:dyDescent="0.3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x14ac:dyDescent="0.3">
      <c r="B8" s="219" t="str">
        <f>CONCATENATE('Fill in This Sheet'!B14, ", ",'Fill in This Sheet'!B16," - ",'Fill in This Sheet'!B18)</f>
        <v xml:space="preserve">,  - </v>
      </c>
      <c r="C8" s="219"/>
      <c r="D8" s="219"/>
      <c r="F8" s="220">
        <f ca="1">TODAY()</f>
        <v>45217</v>
      </c>
      <c r="G8" s="221"/>
      <c r="H8" s="221"/>
      <c r="J8" s="219" t="str">
        <f>CONCATENATE('Fill in This Sheet'!B20," - ",'Fill in This Sheet'!B22)</f>
        <v xml:space="preserve"> - </v>
      </c>
      <c r="K8" s="219"/>
      <c r="L8" s="219"/>
      <c r="M8" s="219"/>
      <c r="N8" s="219"/>
      <c r="O8" s="219"/>
      <c r="P8" s="219"/>
    </row>
    <row r="9" spans="1:17" s="2" customFormat="1" ht="8.25" customHeight="1" x14ac:dyDescent="0.3">
      <c r="B9" s="193"/>
      <c r="C9" s="193"/>
      <c r="D9" s="193"/>
      <c r="F9" s="201"/>
      <c r="G9" s="201"/>
      <c r="H9" s="201"/>
      <c r="J9" s="193"/>
      <c r="K9" s="193"/>
      <c r="L9" s="193"/>
      <c r="M9" s="193"/>
      <c r="N9" s="193"/>
      <c r="O9" s="193"/>
      <c r="P9" s="193"/>
    </row>
    <row r="10" spans="1:17" s="2" customFormat="1" x14ac:dyDescent="0.3">
      <c r="B10" s="2" t="s">
        <v>64</v>
      </c>
      <c r="G10" s="2" t="s">
        <v>5</v>
      </c>
      <c r="N10" s="2" t="s">
        <v>6</v>
      </c>
    </row>
    <row r="11" spans="1:17" s="2" customFormat="1" x14ac:dyDescent="0.3"/>
    <row r="12" spans="1:17" s="2" customFormat="1" ht="15.6" x14ac:dyDescent="0.3">
      <c r="C12" s="5" t="s">
        <v>7</v>
      </c>
      <c r="D12" s="193">
        <f>'Fill in This Sheet'!B70</f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</row>
    <row r="13" spans="1:17" s="2" customFormat="1" ht="6" customHeight="1" x14ac:dyDescent="0.3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x14ac:dyDescent="0.3">
      <c r="A14" s="40" t="s">
        <v>106</v>
      </c>
      <c r="B14" s="61"/>
      <c r="C14" s="61"/>
      <c r="D14" s="61"/>
      <c r="E14" s="62"/>
      <c r="H14" s="40" t="s">
        <v>109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4.4" x14ac:dyDescent="0.3">
      <c r="A15" s="41"/>
      <c r="B15" s="5" t="s">
        <v>107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110</v>
      </c>
      <c r="I15" s="81">
        <f>'Fill in This Sheet'!B34</f>
        <v>0</v>
      </c>
      <c r="M15" s="5" t="s">
        <v>108</v>
      </c>
      <c r="N15" s="230">
        <f>'Fill in This Sheet'!B30</f>
        <v>0</v>
      </c>
      <c r="O15" s="230"/>
      <c r="P15" s="231"/>
    </row>
    <row r="16" spans="1:17" s="2" customFormat="1" x14ac:dyDescent="0.3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6" x14ac:dyDescent="0.3">
      <c r="A17" s="4"/>
      <c r="B17" s="5" t="s">
        <v>104</v>
      </c>
      <c r="C17" s="82" t="s">
        <v>150</v>
      </c>
      <c r="D17" s="6"/>
      <c r="E17" s="5" t="s">
        <v>105</v>
      </c>
      <c r="F17" s="193" t="str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,Validation!#REF!)</f>
        <v>Andrews County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</row>
    <row r="18" spans="1:16" s="2" customFormat="1" ht="20.25" customHeight="1" x14ac:dyDescent="0.3">
      <c r="E18" s="5" t="s">
        <v>165</v>
      </c>
      <c r="F18" s="194" t="str">
        <f>IF(F17="City Not Listed", 'Fill in This Sheet'!B75,IF(F17="County Not Listed", 'Fill in This Sheet'!B75,""))</f>
        <v/>
      </c>
      <c r="G18" s="194"/>
      <c r="H18" s="194"/>
      <c r="I18" s="194"/>
      <c r="J18" s="194"/>
      <c r="K18" s="194"/>
      <c r="L18" s="194"/>
      <c r="M18" s="194"/>
      <c r="N18" s="194"/>
      <c r="O18" s="194"/>
      <c r="P18" s="194"/>
    </row>
    <row r="19" spans="1:16" s="2" customFormat="1" ht="15.6" x14ac:dyDescent="0.3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03">
        <f>IF(F19=" "," ",'Fill in This Sheet'!B42)</f>
        <v>0</v>
      </c>
      <c r="K19" s="203"/>
      <c r="L19" s="203"/>
      <c r="M19" s="203"/>
      <c r="N19" s="203"/>
      <c r="O19" s="203"/>
      <c r="P19" s="203"/>
    </row>
    <row r="20" spans="1:16" s="2" customFormat="1" ht="13.8" thickBo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3.8" thickTop="1" x14ac:dyDescent="0.3">
      <c r="A21" s="9" t="s">
        <v>11</v>
      </c>
      <c r="E21" s="10" t="s">
        <v>12</v>
      </c>
      <c r="F21" s="207"/>
      <c r="G21" s="208"/>
      <c r="H21" s="209"/>
      <c r="I21" s="10" t="s">
        <v>13</v>
      </c>
    </row>
    <row r="22" spans="1:16" s="2" customFormat="1" ht="13.8" x14ac:dyDescent="0.3">
      <c r="A22" s="9" t="s">
        <v>14</v>
      </c>
      <c r="E22" s="11"/>
      <c r="F22" s="204"/>
      <c r="G22" s="205"/>
      <c r="H22" s="206"/>
      <c r="I22" s="11"/>
      <c r="J22" s="103" t="s">
        <v>118</v>
      </c>
      <c r="K22" s="103"/>
      <c r="L22" s="103"/>
    </row>
    <row r="23" spans="1:16" s="2" customFormat="1" ht="6.6" customHeight="1" x14ac:dyDescent="0.3">
      <c r="E23" s="12"/>
      <c r="I23" s="12"/>
      <c r="J23" s="102"/>
      <c r="K23" s="102"/>
      <c r="L23" s="102"/>
    </row>
    <row r="24" spans="1:16" s="2" customFormat="1" ht="15.6" x14ac:dyDescent="0.3">
      <c r="B24" s="7" t="s">
        <v>15</v>
      </c>
      <c r="C24" s="2" t="s">
        <v>151</v>
      </c>
      <c r="E24" s="13"/>
      <c r="F24" s="198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199"/>
      <c r="H24" s="200"/>
      <c r="I24" s="13"/>
      <c r="J24" s="102">
        <f>VLOOKUP(F17,Validation!A2:C55,3,FALSE)</f>
        <v>183</v>
      </c>
      <c r="K24" s="102"/>
      <c r="L24" s="102"/>
      <c r="M24" s="262" t="str">
        <f>IF(E33&gt;0,"N/A",IF('Fill in This Sheet'!B49="Y",'Fill in This Sheet'!B51," "))</f>
        <v xml:space="preserve"> </v>
      </c>
      <c r="N24" s="263"/>
      <c r="P24" s="5" t="s">
        <v>16</v>
      </c>
    </row>
    <row r="25" spans="1:16" s="2" customFormat="1" ht="6.6" customHeight="1" x14ac:dyDescent="0.3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6" x14ac:dyDescent="0.3">
      <c r="B26" s="7" t="s">
        <v>17</v>
      </c>
      <c r="C26" s="2" t="s">
        <v>152</v>
      </c>
      <c r="E26" s="13"/>
      <c r="F26" s="198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201"/>
      <c r="H26" s="202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3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3">
      <c r="B28" s="7" t="s">
        <v>19</v>
      </c>
      <c r="C28" s="2" t="s">
        <v>21</v>
      </c>
      <c r="E28" s="13"/>
      <c r="F28" s="215">
        <f>N15-E15</f>
        <v>0</v>
      </c>
      <c r="G28" s="216"/>
      <c r="H28" s="217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3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3">
      <c r="B30" s="7" t="s">
        <v>20</v>
      </c>
      <c r="C30" s="2" t="s">
        <v>153</v>
      </c>
      <c r="E30" s="13"/>
      <c r="F30" s="198">
        <f>F24+F26</f>
        <v>0</v>
      </c>
      <c r="G30" s="201"/>
      <c r="H30" s="202"/>
      <c r="I30" s="13"/>
      <c r="J30" s="102">
        <f>J24*J28</f>
        <v>0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3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3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3">
      <c r="B33" s="17" t="s">
        <v>250</v>
      </c>
      <c r="C33" s="18" t="s">
        <v>23</v>
      </c>
      <c r="D33" s="9"/>
      <c r="E33" s="83">
        <f>IF(F30&lt;J30,F30,J30)</f>
        <v>0</v>
      </c>
      <c r="F33" s="9"/>
      <c r="G33" s="9"/>
      <c r="H33" s="9"/>
      <c r="I33" s="87">
        <f>F30-E33</f>
        <v>0</v>
      </c>
      <c r="P33" s="45"/>
    </row>
    <row r="34" spans="1:18" s="2" customFormat="1" ht="13.8" thickBot="1" x14ac:dyDescent="0.35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3">
      <c r="E35" s="12"/>
      <c r="I35" s="12"/>
    </row>
    <row r="36" spans="1:18" s="2" customFormat="1" ht="15.6" x14ac:dyDescent="0.3">
      <c r="A36" s="9" t="s">
        <v>248</v>
      </c>
      <c r="E36" s="12"/>
      <c r="I36" s="12"/>
      <c r="J36" s="15" t="s">
        <v>118</v>
      </c>
      <c r="M36" s="2" t="s">
        <v>55</v>
      </c>
      <c r="N36" s="45"/>
      <c r="O36" s="91">
        <f>CHOOSE(Validation!F2,Validation!D2,Validation!D3,Validation!D4,Validation!D5,Validation!D6,Validation!D7,Validation!D8,Validation!D9,Validation!D10,Validation!D11,Validation!D12,Validation!D13,Validation!D14,Validation!D15,Validation!D16,Validation!D17,Validation!D18,Validation!D19,Validation!D20,Validation!D21,Validation!D22,Validation!D23,Validation!D24,Validation!D25,Validation!D26,Validation!D27,Validation!D28,Validation!D29,Validation!D30,Validation!D31,Validation!D32,Validation!D33,Validation!D34,Validation!D35,Validation!D36,Validation!D37,Validation!D38,Validation!D39,Validation!D40,Validation!D41,Validation!D42,Validation!D43, Validation!D44, Validation!D45, Validation!D46, Validation!D47, Validation!D48, Validation!D49, Validation!D50, Validation!D51, Validation!D52, Validation!D53, Validation!D54, Validation!D55,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Validation!#REF!, Validation!#REF!)</f>
        <v>59</v>
      </c>
      <c r="P36" s="89"/>
      <c r="Q36" s="90"/>
      <c r="R36" s="90"/>
    </row>
    <row r="37" spans="1:18" s="2" customFormat="1" ht="15.6" x14ac:dyDescent="0.3">
      <c r="B37" s="2" t="s">
        <v>22</v>
      </c>
      <c r="C37" s="2" t="s">
        <v>56</v>
      </c>
      <c r="E37" s="13"/>
      <c r="F37" s="195">
        <f>IF('Fill in This Sheet'!$B$36="N",0,'Federal Form-PRINT THIS'!N37*'Federal Form-PRINT THIS'!O37)</f>
        <v>0</v>
      </c>
      <c r="G37" s="196"/>
      <c r="H37" s="197"/>
      <c r="I37" s="13"/>
      <c r="J37" s="188">
        <f>(O37*(N37-P43))</f>
        <v>0</v>
      </c>
      <c r="K37" s="4"/>
      <c r="L37" s="4"/>
      <c r="M37" s="5" t="s">
        <v>50</v>
      </c>
      <c r="N37" s="88">
        <f>IF(N15-E15&gt;10,"error",IF(Validation!M36=1,0,Validation!M51))</f>
        <v>0</v>
      </c>
      <c r="O37" s="91">
        <f>IF($O$36=59,Validation!$L$10,IF($O$36=54,Validation!$K$10,IF($O$36=64,Validation!$M$10,IF($O$36=56,Validation!$L$10,IF($O$36=51,Validation!$K$10,IF($O$36=50,Validation!$J$10,0))))))</f>
        <v>14</v>
      </c>
      <c r="P37" s="5" t="s">
        <v>213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25"/>
      <c r="O38" s="225"/>
      <c r="P38" s="5"/>
    </row>
    <row r="39" spans="1:18" s="2" customFormat="1" ht="15.6" x14ac:dyDescent="0.3">
      <c r="B39" s="2" t="s">
        <v>24</v>
      </c>
      <c r="C39" s="2" t="s">
        <v>57</v>
      </c>
      <c r="E39" s="13"/>
      <c r="F39" s="195">
        <f>IF('Fill in This Sheet'!$B$36="N",0,'Federal Form-PRINT THIS'!N39*'Federal Form-PRINT THIS'!O39)</f>
        <v>0</v>
      </c>
      <c r="G39" s="196"/>
      <c r="H39" s="197"/>
      <c r="I39" s="13"/>
      <c r="J39" s="188">
        <f>(O39*(N39-P45))</f>
        <v>0</v>
      </c>
      <c r="K39" s="4"/>
      <c r="L39" s="4"/>
      <c r="M39" s="5" t="s">
        <v>51</v>
      </c>
      <c r="N39" s="88">
        <f>IF(N15-E15&gt;10,"error",IF(Validation!M36=1,0,Validation!N51))</f>
        <v>0</v>
      </c>
      <c r="O39" s="91">
        <f>IF($O$36=59,Validation!$L$11,IF($O$36=54,Validation!$K$11,IF($O$36=64,Validation!$M$11,IF($O$36=56,Validation!$L$11,IF($O$36=51,Validation!$K$11,IF($O$36=50,Validation!$J$11,0))))))</f>
        <v>16</v>
      </c>
      <c r="P39" s="5" t="s">
        <v>53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26"/>
      <c r="O40" s="226"/>
      <c r="P40" s="5"/>
    </row>
    <row r="41" spans="1:18" s="2" customFormat="1" ht="17.399999999999999" x14ac:dyDescent="0.45">
      <c r="B41" s="2" t="s">
        <v>25</v>
      </c>
      <c r="C41" s="2" t="s">
        <v>58</v>
      </c>
      <c r="E41" s="13"/>
      <c r="F41" s="195">
        <f>IF('Fill in This Sheet'!$B$36="N",0,'Federal Form-PRINT THIS'!N41*'Federal Form-PRINT THIS'!O41)</f>
        <v>0</v>
      </c>
      <c r="G41" s="196"/>
      <c r="H41" s="197"/>
      <c r="I41" s="13"/>
      <c r="J41" s="111">
        <f>(O41*(N41-P47))</f>
        <v>0</v>
      </c>
      <c r="K41" s="4"/>
      <c r="L41" s="4"/>
      <c r="M41" s="5" t="s">
        <v>52</v>
      </c>
      <c r="N41" s="88">
        <f>IF(N15-E15&gt;10,"error",IF(Validation!M36=1,0,Validation!O51))</f>
        <v>0</v>
      </c>
      <c r="O41" s="91">
        <f>IF($O$36=59,Validation!$L$12,IF($O$36=54,Validation!$K$12,IF($O$36=64,Validation!$M$12,IF($O$36=56,Validation!$L$12,IF($O$36=51,Validation!$K$12,IF($O$36=50,Validation!$J$12,0))))))</f>
        <v>29</v>
      </c>
      <c r="P41" s="5" t="s">
        <v>54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6" x14ac:dyDescent="0.3">
      <c r="B43" s="2" t="s">
        <v>26</v>
      </c>
      <c r="C43" s="2" t="s">
        <v>117</v>
      </c>
      <c r="E43" s="13"/>
      <c r="F43" s="195">
        <f>F37+F39+F41</f>
        <v>0</v>
      </c>
      <c r="G43" s="196"/>
      <c r="H43" s="197"/>
      <c r="I43" s="13"/>
      <c r="J43" s="110">
        <f>J37+J39+J41</f>
        <v>0</v>
      </c>
      <c r="O43" s="5" t="s">
        <v>251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27"/>
      <c r="G44" s="228"/>
      <c r="H44" s="229"/>
      <c r="I44" s="12"/>
      <c r="P44" s="5"/>
    </row>
    <row r="45" spans="1:18" s="2" customFormat="1" ht="15.6" x14ac:dyDescent="0.3">
      <c r="B45" s="2" t="s">
        <v>27</v>
      </c>
      <c r="C45" s="2" t="s">
        <v>212</v>
      </c>
      <c r="E45" s="13"/>
      <c r="F45" s="195">
        <f>((P43*O37)+(P45*O39)+(P47*O41))*-1</f>
        <v>0</v>
      </c>
      <c r="G45" s="196"/>
      <c r="H45" s="197"/>
      <c r="I45" s="13"/>
      <c r="O45" s="5" t="s">
        <v>252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22">
        <f>IF(F45&gt;0,F45*-1,F45)</f>
        <v>0</v>
      </c>
      <c r="G46" s="223"/>
      <c r="H46" s="224"/>
      <c r="I46" s="12"/>
      <c r="P46" s="74"/>
    </row>
    <row r="47" spans="1:18" s="2" customFormat="1" ht="14.4" x14ac:dyDescent="0.3">
      <c r="C47" s="20" t="s">
        <v>269</v>
      </c>
      <c r="E47" s="13"/>
      <c r="F47" s="212">
        <f>F43+F45</f>
        <v>0</v>
      </c>
      <c r="G47" s="213"/>
      <c r="H47" s="214"/>
      <c r="I47" s="13"/>
      <c r="O47" s="5" t="s">
        <v>253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5">
      <c r="E48" s="12"/>
      <c r="I48" s="12"/>
    </row>
    <row r="49" spans="1:18" s="2" customFormat="1" ht="22.5" customHeight="1" x14ac:dyDescent="0.3">
      <c r="B49" s="180" t="s">
        <v>28</v>
      </c>
      <c r="C49" s="180" t="s">
        <v>254</v>
      </c>
      <c r="D49" s="180"/>
      <c r="E49" s="181">
        <f>IF(F47&gt;J43,J43,F47)</f>
        <v>0</v>
      </c>
      <c r="F49" s="182"/>
      <c r="G49" s="182"/>
      <c r="H49" s="182"/>
      <c r="I49" s="181">
        <f>F47-E49</f>
        <v>0</v>
      </c>
      <c r="K49" s="244" t="s">
        <v>166</v>
      </c>
      <c r="L49" s="245"/>
      <c r="M49" s="245"/>
      <c r="N49" s="245"/>
      <c r="O49" s="245"/>
      <c r="P49" s="246"/>
    </row>
    <row r="50" spans="1:18" s="2" customFormat="1" ht="16.5" customHeight="1" thickBot="1" x14ac:dyDescent="0.35">
      <c r="A50" s="178" t="s">
        <v>255</v>
      </c>
      <c r="B50" s="176"/>
      <c r="C50" s="176"/>
      <c r="D50" s="176"/>
      <c r="E50" s="176"/>
      <c r="F50" s="176"/>
      <c r="G50" s="176"/>
      <c r="H50" s="177"/>
      <c r="I50" s="179"/>
      <c r="K50" s="247" t="s">
        <v>211</v>
      </c>
      <c r="L50" s="248"/>
      <c r="M50" s="248"/>
      <c r="N50" s="248"/>
      <c r="O50" s="248"/>
      <c r="P50" s="249"/>
    </row>
    <row r="51" spans="1:18" s="2" customFormat="1" ht="16.5" customHeight="1" thickBot="1" x14ac:dyDescent="0.35">
      <c r="A51" s="171"/>
      <c r="B51" s="170" t="s">
        <v>256</v>
      </c>
      <c r="C51" s="9"/>
      <c r="D51" s="9"/>
      <c r="E51" s="153"/>
      <c r="F51" s="9"/>
      <c r="G51" s="9"/>
      <c r="H51" s="9"/>
      <c r="I51" s="153"/>
      <c r="J51" s="171"/>
      <c r="K51" s="163"/>
      <c r="L51" s="164"/>
      <c r="M51" s="164"/>
      <c r="N51" s="163"/>
      <c r="O51" s="163"/>
      <c r="P51" s="163"/>
    </row>
    <row r="52" spans="1:18" s="2" customFormat="1" ht="16.5" customHeight="1" thickTop="1" x14ac:dyDescent="0.3">
      <c r="A52" s="171"/>
      <c r="B52" s="9"/>
      <c r="C52" s="9"/>
      <c r="D52" s="9"/>
      <c r="E52" s="153"/>
      <c r="F52" s="9"/>
      <c r="G52" s="9"/>
      <c r="H52" s="9"/>
      <c r="I52" s="153"/>
      <c r="J52" s="171"/>
      <c r="K52" s="250" t="s">
        <v>270</v>
      </c>
      <c r="L52" s="251"/>
      <c r="M52" s="251"/>
      <c r="N52" s="251"/>
      <c r="O52" s="251"/>
      <c r="P52" s="252"/>
    </row>
    <row r="53" spans="1:18" s="2" customFormat="1" ht="16.5" customHeight="1" x14ac:dyDescent="0.3">
      <c r="A53" s="171"/>
      <c r="B53" s="9" t="s">
        <v>257</v>
      </c>
      <c r="C53" s="2" t="s">
        <v>258</v>
      </c>
      <c r="D53" s="9"/>
      <c r="E53" s="78"/>
      <c r="F53" s="9"/>
      <c r="G53" s="9"/>
      <c r="H53" s="9"/>
      <c r="I53" s="78"/>
      <c r="J53" s="171"/>
      <c r="K53" s="253" t="s">
        <v>271</v>
      </c>
      <c r="L53" s="254"/>
      <c r="M53" s="254"/>
      <c r="N53" s="254"/>
      <c r="O53" s="254"/>
      <c r="P53" s="255"/>
    </row>
    <row r="54" spans="1:18" s="2" customFormat="1" ht="16.5" customHeight="1" x14ac:dyDescent="0.3">
      <c r="A54" s="171"/>
      <c r="B54" s="9"/>
      <c r="C54" s="9"/>
      <c r="D54" s="9"/>
      <c r="E54" s="153"/>
      <c r="F54" s="9"/>
      <c r="G54" s="9"/>
      <c r="H54" s="9"/>
      <c r="I54" s="153"/>
      <c r="J54" s="171"/>
      <c r="K54" s="253" t="s">
        <v>272</v>
      </c>
      <c r="L54" s="254"/>
      <c r="M54" s="254"/>
      <c r="N54" s="254"/>
      <c r="O54" s="254"/>
      <c r="P54" s="255"/>
    </row>
    <row r="55" spans="1:18" s="2" customFormat="1" ht="16.5" customHeight="1" thickBot="1" x14ac:dyDescent="0.35">
      <c r="A55" s="171"/>
      <c r="B55" s="21" t="s">
        <v>32</v>
      </c>
      <c r="C55" s="18" t="s">
        <v>259</v>
      </c>
      <c r="D55" s="9"/>
      <c r="E55" s="172"/>
      <c r="F55" s="9"/>
      <c r="G55" s="9"/>
      <c r="H55" s="9"/>
      <c r="I55" s="187"/>
      <c r="J55" s="171"/>
      <c r="K55" s="256" t="s">
        <v>273</v>
      </c>
      <c r="L55" s="257"/>
      <c r="M55" s="257"/>
      <c r="N55" s="257"/>
      <c r="O55" s="257"/>
      <c r="P55" s="258"/>
    </row>
    <row r="56" spans="1:18" s="2" customFormat="1" ht="16.5" customHeight="1" thickTop="1" thickBot="1" x14ac:dyDescent="0.35">
      <c r="A56" s="173"/>
      <c r="B56" s="174"/>
      <c r="C56" s="174"/>
      <c r="D56" s="174"/>
      <c r="E56" s="175"/>
      <c r="F56" s="174"/>
      <c r="G56" s="174"/>
      <c r="H56" s="174"/>
      <c r="I56" s="175"/>
      <c r="J56" s="171"/>
      <c r="K56" s="169"/>
      <c r="N56" s="169"/>
      <c r="O56" s="169"/>
      <c r="P56" s="169"/>
    </row>
    <row r="57" spans="1:18" s="2" customFormat="1" ht="16.5" customHeight="1" thickBot="1" x14ac:dyDescent="0.35">
      <c r="B57" s="168"/>
      <c r="C57" s="168"/>
      <c r="D57" s="168"/>
      <c r="E57" s="153"/>
      <c r="F57" s="9"/>
      <c r="G57" s="9"/>
      <c r="H57" s="9"/>
      <c r="I57" s="153"/>
      <c r="K57" s="186"/>
      <c r="N57" s="169"/>
      <c r="O57" s="169"/>
      <c r="P57" s="169"/>
    </row>
    <row r="58" spans="1:18" s="2" customFormat="1" ht="13.8" thickTop="1" x14ac:dyDescent="0.3">
      <c r="A58" s="183" t="s">
        <v>29</v>
      </c>
      <c r="B58" s="30"/>
      <c r="C58" s="30"/>
      <c r="D58" s="30"/>
      <c r="E58" s="184"/>
      <c r="F58" s="185"/>
      <c r="G58" s="185"/>
      <c r="H58" s="185"/>
      <c r="I58" s="184"/>
      <c r="J58" s="30"/>
      <c r="K58" s="30"/>
      <c r="L58" s="30"/>
      <c r="M58" s="30"/>
      <c r="N58" s="30"/>
      <c r="O58" s="30"/>
      <c r="P58" s="30"/>
    </row>
    <row r="59" spans="1:18" s="2" customFormat="1" x14ac:dyDescent="0.3">
      <c r="B59" s="2" t="s">
        <v>33</v>
      </c>
      <c r="C59" s="2" t="s">
        <v>30</v>
      </c>
      <c r="E59" s="23">
        <v>0.65500000000000003</v>
      </c>
      <c r="F59" s="24"/>
      <c r="G59" s="24"/>
      <c r="H59" s="22"/>
      <c r="I59" s="25">
        <v>0.65500000000000003</v>
      </c>
      <c r="P59" s="2" t="s">
        <v>31</v>
      </c>
    </row>
    <row r="60" spans="1:18" s="2" customFormat="1" ht="13.35" customHeight="1" x14ac:dyDescent="0.3">
      <c r="E60" s="52"/>
      <c r="F60" s="22"/>
      <c r="G60" s="22"/>
      <c r="H60" s="22"/>
      <c r="I60" s="12"/>
    </row>
    <row r="61" spans="1:18" s="2" customFormat="1" ht="14.4" x14ac:dyDescent="0.3">
      <c r="B61" s="2" t="s">
        <v>36</v>
      </c>
      <c r="C61" s="2" t="s">
        <v>61</v>
      </c>
      <c r="P61" s="3">
        <f>'Fill in This Sheet'!B44</f>
        <v>0</v>
      </c>
      <c r="R61" s="26"/>
    </row>
    <row r="62" spans="1:18" s="2" customFormat="1" ht="19.649999999999999" customHeight="1" x14ac:dyDescent="0.3">
      <c r="C62" s="26" t="s">
        <v>60</v>
      </c>
      <c r="E62" s="85">
        <f>'Fill in This Sheet'!B96</f>
        <v>0</v>
      </c>
      <c r="I62" s="85">
        <f>'Fill in This Sheet'!B98</f>
        <v>0</v>
      </c>
      <c r="P62" s="141">
        <f>'Fill in This Sheet'!B45</f>
        <v>0</v>
      </c>
      <c r="R62" s="26"/>
    </row>
    <row r="63" spans="1:18" s="2" customFormat="1" ht="15.6" x14ac:dyDescent="0.3">
      <c r="E63" s="46"/>
      <c r="F63" s="22"/>
      <c r="G63" s="22"/>
      <c r="H63" s="22"/>
      <c r="I63" s="46"/>
      <c r="P63" s="3">
        <f>'Fill in This Sheet'!B46</f>
        <v>0</v>
      </c>
      <c r="R63" s="26"/>
    </row>
    <row r="64" spans="1:18" s="2" customFormat="1" ht="6.6" customHeight="1" x14ac:dyDescent="0.3">
      <c r="E64" s="12"/>
      <c r="F64" s="22"/>
      <c r="G64" s="22"/>
      <c r="H64" s="22"/>
      <c r="I64" s="12"/>
    </row>
    <row r="65" spans="1:16" s="2" customFormat="1" ht="18" customHeight="1" x14ac:dyDescent="0.3">
      <c r="B65" s="21" t="s">
        <v>40</v>
      </c>
      <c r="C65" s="18" t="s">
        <v>34</v>
      </c>
      <c r="D65" s="9"/>
      <c r="E65" s="83">
        <f>E59*E62</f>
        <v>0</v>
      </c>
      <c r="F65" s="27"/>
      <c r="G65" s="27"/>
      <c r="H65" s="27"/>
      <c r="I65" s="86">
        <f>I59*I62</f>
        <v>0</v>
      </c>
      <c r="P65" s="3">
        <f>'Fill in This Sheet'!B47</f>
        <v>0</v>
      </c>
    </row>
    <row r="66" spans="1:16" s="2" customFormat="1" ht="9" customHeight="1" thickBot="1" x14ac:dyDescent="0.35">
      <c r="A66" s="8"/>
      <c r="B66" s="8"/>
      <c r="C66" s="8"/>
      <c r="D66" s="8"/>
      <c r="E66" s="28"/>
      <c r="F66" s="29"/>
      <c r="G66" s="29"/>
      <c r="H66" s="29"/>
      <c r="I66" s="28"/>
      <c r="J66" s="8"/>
      <c r="K66" s="8"/>
      <c r="L66" s="8"/>
      <c r="M66" s="8"/>
      <c r="N66" s="8"/>
      <c r="O66" s="8"/>
      <c r="P66" s="8"/>
    </row>
    <row r="67" spans="1:16" s="2" customFormat="1" ht="13.8" thickTop="1" x14ac:dyDescent="0.3">
      <c r="A67" s="9" t="s">
        <v>35</v>
      </c>
      <c r="E67" s="12"/>
      <c r="I67" s="30"/>
    </row>
    <row r="68" spans="1:16" s="2" customFormat="1" ht="18.75" customHeight="1" x14ac:dyDescent="0.3">
      <c r="B68" s="21" t="s">
        <v>260</v>
      </c>
      <c r="C68" s="18" t="s">
        <v>37</v>
      </c>
      <c r="E68" s="83">
        <f>IF('Fill in This Sheet'!B61="N",'Fill in This Sheet'!B100,0)</f>
        <v>0</v>
      </c>
      <c r="G68" s="136" t="s">
        <v>38</v>
      </c>
      <c r="M68" s="259" t="str">
        <f>IF('Fill in This Sheet'!B61="Y",'Fill in This Sheet'!B63,IF('Fill in This Sheet'!B61="y",'Fill in This Sheet'!B63," "))</f>
        <v xml:space="preserve"> </v>
      </c>
      <c r="N68" s="259"/>
      <c r="O68" s="31" t="s">
        <v>59</v>
      </c>
      <c r="P68" s="32"/>
    </row>
    <row r="69" spans="1:16" s="2" customFormat="1" ht="6.75" customHeight="1" thickBot="1" x14ac:dyDescent="0.35">
      <c r="A69" s="8"/>
      <c r="B69" s="8"/>
      <c r="C69" s="8"/>
      <c r="D69" s="8"/>
      <c r="E69" s="2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s="2" customFormat="1" ht="13.8" thickTop="1" x14ac:dyDescent="0.3">
      <c r="A70" s="9" t="s">
        <v>39</v>
      </c>
      <c r="E70" s="12"/>
      <c r="I70" s="30"/>
    </row>
    <row r="71" spans="1:16" s="2" customFormat="1" ht="18" customHeight="1" x14ac:dyDescent="0.3">
      <c r="B71" s="21" t="s">
        <v>261</v>
      </c>
      <c r="C71" s="18" t="s">
        <v>41</v>
      </c>
      <c r="E71" s="86">
        <f>'Fill in This Sheet'!B102+'Fill in This Sheet'!B104+'Fill in This Sheet'!B106+'Fill in This Sheet'!B108+'Fill in This Sheet'!B110</f>
        <v>0</v>
      </c>
      <c r="G71" s="75" t="s">
        <v>112</v>
      </c>
      <c r="H71" s="76"/>
      <c r="I71" s="76"/>
      <c r="J71" s="76"/>
      <c r="K71" s="76"/>
      <c r="L71" s="76"/>
      <c r="M71" s="76"/>
      <c r="N71" s="77"/>
    </row>
    <row r="72" spans="1:16" s="2" customFormat="1" ht="8.25" customHeight="1" thickBot="1" x14ac:dyDescent="0.35">
      <c r="A72" s="8"/>
      <c r="B72" s="8"/>
      <c r="C72" s="33"/>
      <c r="D72" s="8"/>
      <c r="E72" s="2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s="2" customFormat="1" ht="8.4" customHeight="1" thickTop="1" thickBot="1" x14ac:dyDescent="0.35">
      <c r="E73" s="34"/>
      <c r="I73" s="34"/>
    </row>
    <row r="74" spans="1:16" s="2" customFormat="1" ht="19.5" customHeight="1" thickTop="1" thickBot="1" x14ac:dyDescent="0.35">
      <c r="C74" s="9" t="s">
        <v>42</v>
      </c>
      <c r="E74" s="158">
        <f>IF(E71+E68+E65+E49&gt;E76,E76,E71+E68+E65+E49+E33)</f>
        <v>0</v>
      </c>
      <c r="F74" s="236"/>
      <c r="G74" s="236"/>
      <c r="H74" s="236"/>
      <c r="I74" s="158">
        <f>IF(I75="",IF(I75=0,I65+I49+I33+E71+E65+E68+E49+E33-E74))</f>
        <v>0</v>
      </c>
    </row>
    <row r="75" spans="1:16" s="2" customFormat="1" ht="10.5" customHeight="1" thickTop="1" thickBot="1" x14ac:dyDescent="0.35">
      <c r="C75" s="9"/>
      <c r="E75" s="152"/>
      <c r="F75" s="146"/>
      <c r="G75" s="146"/>
      <c r="H75" s="146"/>
      <c r="I75" s="153"/>
    </row>
    <row r="76" spans="1:16" s="2" customFormat="1" ht="19.5" customHeight="1" thickBot="1" x14ac:dyDescent="0.35">
      <c r="C76" s="154" t="s">
        <v>167</v>
      </c>
      <c r="E76" s="155">
        <f>'Fill in This Sheet'!B89</f>
        <v>0</v>
      </c>
      <c r="F76" s="146"/>
      <c r="G76" s="146"/>
      <c r="H76" s="146"/>
      <c r="I76" s="155">
        <f>'Fill in This Sheet'!B91</f>
        <v>0</v>
      </c>
    </row>
    <row r="77" spans="1:16" s="2" customFormat="1" ht="11.1" customHeight="1" x14ac:dyDescent="0.3">
      <c r="E77" s="35" t="s">
        <v>12</v>
      </c>
      <c r="F77" s="35"/>
      <c r="G77" s="35"/>
      <c r="H77" s="36"/>
      <c r="I77" s="35" t="s">
        <v>13</v>
      </c>
    </row>
    <row r="78" spans="1:16" s="2" customFormat="1" ht="6.6" customHeight="1" x14ac:dyDescent="0.3"/>
    <row r="79" spans="1:16" s="2" customFormat="1" x14ac:dyDescent="0.3">
      <c r="A79" s="37" t="s">
        <v>49</v>
      </c>
    </row>
    <row r="80" spans="1:16" s="2" customFormat="1" ht="12.75" customHeight="1" x14ac:dyDescent="0.3">
      <c r="A80" s="38" t="s">
        <v>43</v>
      </c>
      <c r="B80" s="240" t="s">
        <v>44</v>
      </c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</row>
    <row r="81" spans="1:16" s="2" customFormat="1" ht="12.75" customHeight="1" x14ac:dyDescent="0.3">
      <c r="A81" s="39" t="s">
        <v>45</v>
      </c>
      <c r="B81" s="237" t="s">
        <v>46</v>
      </c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</row>
    <row r="82" spans="1:16" s="2" customFormat="1" ht="9" customHeight="1" x14ac:dyDescent="0.3">
      <c r="G82" s="40"/>
    </row>
    <row r="83" spans="1:16" s="2" customFormat="1" ht="27.75" customHeight="1" x14ac:dyDescent="0.3">
      <c r="B83" s="243"/>
      <c r="C83" s="243"/>
      <c r="D83" s="243"/>
      <c r="F83" s="243"/>
      <c r="G83" s="243"/>
      <c r="H83" s="243"/>
      <c r="J83" s="243"/>
      <c r="K83" s="243"/>
      <c r="L83" s="243"/>
      <c r="M83" s="243"/>
      <c r="N83" s="243"/>
      <c r="O83" s="243"/>
      <c r="P83" s="243"/>
    </row>
    <row r="84" spans="1:16" s="2" customFormat="1" x14ac:dyDescent="0.3">
      <c r="C84" s="2" t="s">
        <v>262</v>
      </c>
      <c r="F84" s="2" t="s">
        <v>263</v>
      </c>
      <c r="J84" s="2" t="s">
        <v>264</v>
      </c>
    </row>
    <row r="85" spans="1:16" s="2" customFormat="1" ht="15.75" customHeight="1" x14ac:dyDescent="0.3"/>
    <row r="86" spans="1:16" s="2" customFormat="1" ht="15.75" customHeight="1" x14ac:dyDescent="0.3">
      <c r="I86" s="2" t="s">
        <v>266</v>
      </c>
    </row>
    <row r="87" spans="1:16" s="2" customFormat="1" ht="13.8" x14ac:dyDescent="0.3">
      <c r="A87" s="2" t="s">
        <v>47</v>
      </c>
      <c r="C87" s="239">
        <f>'Fill in This Sheet'!B79</f>
        <v>0</v>
      </c>
      <c r="D87" s="239"/>
      <c r="E87" s="239"/>
      <c r="I87" s="2" t="s">
        <v>267</v>
      </c>
    </row>
    <row r="88" spans="1:16" s="2" customFormat="1" x14ac:dyDescent="0.3"/>
    <row r="89" spans="1:16" s="2" customFormat="1" ht="13.8" x14ac:dyDescent="0.3">
      <c r="B89" s="238"/>
      <c r="C89" s="238"/>
      <c r="D89" s="238"/>
      <c r="E89" s="238"/>
      <c r="I89" s="3"/>
      <c r="J89" s="3"/>
      <c r="K89" s="3"/>
      <c r="L89" s="3"/>
      <c r="M89" s="3"/>
      <c r="N89" s="3"/>
      <c r="O89" s="3"/>
      <c r="P89" s="3"/>
    </row>
    <row r="90" spans="1:16" s="2" customFormat="1" x14ac:dyDescent="0.3">
      <c r="B90" s="42"/>
      <c r="C90" s="42"/>
      <c r="D90" s="42"/>
      <c r="E90" s="42"/>
      <c r="F90" s="42"/>
      <c r="I90" s="42" t="s">
        <v>268</v>
      </c>
      <c r="J90" s="42"/>
      <c r="K90" s="42"/>
      <c r="L90" s="42"/>
      <c r="M90" s="42"/>
      <c r="N90" s="42"/>
      <c r="O90" s="42"/>
      <c r="P90" s="42"/>
    </row>
    <row r="91" spans="1:16" s="2" customFormat="1" ht="22.5" customHeight="1" x14ac:dyDescent="0.3">
      <c r="B91" s="3"/>
      <c r="C91" s="3"/>
      <c r="D91" s="3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</row>
    <row r="92" spans="1:16" s="2" customFormat="1" ht="13.8" thickBot="1" x14ac:dyDescent="0.35"/>
    <row r="93" spans="1:16" s="2" customFormat="1" ht="51" customHeight="1" thickTop="1" thickBot="1" x14ac:dyDescent="0.35">
      <c r="A93" s="232" t="s">
        <v>265</v>
      </c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4"/>
    </row>
    <row r="94" spans="1:16" s="2" customFormat="1" ht="13.8" thickTop="1" x14ac:dyDescent="0.3">
      <c r="A94" s="44" t="s">
        <v>48</v>
      </c>
      <c r="P94" s="189" t="s">
        <v>312</v>
      </c>
    </row>
    <row r="95" spans="1:16" s="2" customFormat="1" x14ac:dyDescent="0.3"/>
    <row r="96" spans="1:1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</sheetData>
  <sheetProtection algorithmName="SHA-512" hashValue="OwDxQ4QDZmtlvPu88NEb6kBe1v0yyYJrTG78kfGZ8XsZV12/LtdUONbfzGLjMK7WQtMFjoM0s/ZPv3W5eItJPA==" saltValue="6ZE0BUQ8J/T4j/6y6cjRRQ==" spinCount="100000" sheet="1" selectLockedCells="1" selectUnlockedCells="1"/>
  <mergeCells count="48">
    <mergeCell ref="A2:O2"/>
    <mergeCell ref="B83:D83"/>
    <mergeCell ref="F83:H83"/>
    <mergeCell ref="J83:P83"/>
    <mergeCell ref="K49:P49"/>
    <mergeCell ref="K50:P50"/>
    <mergeCell ref="K52:P52"/>
    <mergeCell ref="K53:P53"/>
    <mergeCell ref="K54:P54"/>
    <mergeCell ref="K55:P55"/>
    <mergeCell ref="M68:N68"/>
    <mergeCell ref="B3:C3"/>
    <mergeCell ref="D3:M3"/>
    <mergeCell ref="D12:P12"/>
    <mergeCell ref="F41:H41"/>
    <mergeCell ref="M24:N24"/>
    <mergeCell ref="A93:P93"/>
    <mergeCell ref="E91:P91"/>
    <mergeCell ref="F74:H74"/>
    <mergeCell ref="B81:P81"/>
    <mergeCell ref="B89:E89"/>
    <mergeCell ref="C87:E87"/>
    <mergeCell ref="B80:P80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F17:P17"/>
    <mergeCell ref="F18:P18"/>
    <mergeCell ref="F45:H45"/>
    <mergeCell ref="F43:H43"/>
    <mergeCell ref="F24:H24"/>
    <mergeCell ref="F26:H26"/>
    <mergeCell ref="J19:P19"/>
    <mergeCell ref="F22:H22"/>
    <mergeCell ref="F21:H21"/>
  </mergeCells>
  <phoneticPr fontId="0" type="noConversion"/>
  <hyperlinks>
    <hyperlink ref="C62" r:id="rId1" xr:uid="{00000000-0004-0000-0000-000000000000}"/>
  </hyperlinks>
  <printOptions horizontalCentered="1"/>
  <pageMargins left="0" right="0" top="0.25" bottom="0" header="0.5" footer="0.25"/>
  <pageSetup scale="58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5"/>
  <sheetViews>
    <sheetView tabSelected="1" zoomScaleNormal="100" workbookViewId="0">
      <selection activeCell="B73" sqref="B73"/>
    </sheetView>
  </sheetViews>
  <sheetFormatPr defaultRowHeight="13.2" x14ac:dyDescent="0.25"/>
  <cols>
    <col min="1" max="1" width="86.88671875" customWidth="1"/>
    <col min="2" max="3" width="29.6640625" customWidth="1"/>
  </cols>
  <sheetData>
    <row r="1" spans="1:2" ht="27.6" x14ac:dyDescent="0.25">
      <c r="A1" s="145" t="s">
        <v>312</v>
      </c>
      <c r="B1" s="143" t="s">
        <v>100</v>
      </c>
    </row>
    <row r="3" spans="1:2" x14ac:dyDescent="0.25">
      <c r="A3" s="264" t="s">
        <v>98</v>
      </c>
      <c r="B3" s="265"/>
    </row>
    <row r="5" spans="1:2" x14ac:dyDescent="0.25">
      <c r="A5" s="267"/>
      <c r="B5" s="267"/>
    </row>
    <row r="6" spans="1:2" ht="15.9" customHeight="1" x14ac:dyDescent="0.25">
      <c r="A6" t="s">
        <v>66</v>
      </c>
      <c r="B6" s="147"/>
    </row>
    <row r="8" spans="1:2" x14ac:dyDescent="0.25">
      <c r="A8" s="267"/>
      <c r="B8" s="267"/>
    </row>
    <row r="9" spans="1:2" ht="15.9" customHeight="1" x14ac:dyDescent="0.25">
      <c r="A9" t="s">
        <v>67</v>
      </c>
      <c r="B9" s="147"/>
    </row>
    <row r="10" spans="1:2" x14ac:dyDescent="0.25">
      <c r="A10" s="166" t="s">
        <v>171</v>
      </c>
    </row>
    <row r="11" spans="1:2" x14ac:dyDescent="0.25">
      <c r="A11" s="165" t="s">
        <v>170</v>
      </c>
    </row>
    <row r="12" spans="1:2" x14ac:dyDescent="0.25">
      <c r="A12" s="264" t="s">
        <v>99</v>
      </c>
      <c r="B12" s="265"/>
    </row>
    <row r="14" spans="1:2" ht="15.9" customHeight="1" x14ac:dyDescent="0.25">
      <c r="A14" s="53" t="s">
        <v>68</v>
      </c>
      <c r="B14" s="140"/>
    </row>
    <row r="15" spans="1:2" x14ac:dyDescent="0.25">
      <c r="B15" s="59"/>
    </row>
    <row r="16" spans="1:2" ht="15.9" customHeight="1" x14ac:dyDescent="0.25">
      <c r="A16" s="53" t="s">
        <v>69</v>
      </c>
      <c r="B16" s="140"/>
    </row>
    <row r="17" spans="1:2" x14ac:dyDescent="0.25">
      <c r="B17" s="59"/>
    </row>
    <row r="18" spans="1:2" ht="15.9" customHeight="1" x14ac:dyDescent="0.25">
      <c r="A18" s="53" t="s">
        <v>70</v>
      </c>
      <c r="B18" s="140"/>
    </row>
    <row r="19" spans="1:2" x14ac:dyDescent="0.25">
      <c r="B19" s="59"/>
    </row>
    <row r="20" spans="1:2" ht="15.9" customHeight="1" x14ac:dyDescent="0.25">
      <c r="A20" s="53" t="s">
        <v>71</v>
      </c>
      <c r="B20" s="105"/>
    </row>
    <row r="21" spans="1:2" x14ac:dyDescent="0.25">
      <c r="B21" s="59"/>
    </row>
    <row r="22" spans="1:2" ht="15.9" customHeight="1" x14ac:dyDescent="0.25">
      <c r="A22" s="53" t="s">
        <v>72</v>
      </c>
      <c r="B22" s="140"/>
    </row>
    <row r="23" spans="1:2" x14ac:dyDescent="0.25">
      <c r="B23" s="59"/>
    </row>
    <row r="24" spans="1:2" ht="15.9" customHeight="1" x14ac:dyDescent="0.25">
      <c r="A24" s="53" t="s">
        <v>73</v>
      </c>
      <c r="B24" s="105"/>
    </row>
    <row r="25" spans="1:2" ht="15.9" customHeight="1" x14ac:dyDescent="0.25">
      <c r="A25" s="53"/>
      <c r="B25" s="138"/>
    </row>
    <row r="26" spans="1:2" ht="15.9" customHeight="1" x14ac:dyDescent="0.25">
      <c r="A26" s="137" t="s">
        <v>163</v>
      </c>
      <c r="B26" s="105"/>
    </row>
    <row r="27" spans="1:2" x14ac:dyDescent="0.25">
      <c r="B27" s="59"/>
    </row>
    <row r="28" spans="1:2" x14ac:dyDescent="0.25">
      <c r="A28" s="137" t="s">
        <v>214</v>
      </c>
      <c r="B28" s="106"/>
    </row>
    <row r="29" spans="1:2" x14ac:dyDescent="0.25">
      <c r="B29" s="59"/>
    </row>
    <row r="30" spans="1:2" x14ac:dyDescent="0.25">
      <c r="A30" s="137" t="s">
        <v>215</v>
      </c>
      <c r="B30" s="106"/>
    </row>
    <row r="31" spans="1:2" x14ac:dyDescent="0.25">
      <c r="B31" s="59"/>
    </row>
    <row r="32" spans="1:2" x14ac:dyDescent="0.25">
      <c r="A32" s="137" t="s">
        <v>216</v>
      </c>
      <c r="B32" s="160"/>
    </row>
    <row r="33" spans="1:2" x14ac:dyDescent="0.25">
      <c r="B33" s="59"/>
    </row>
    <row r="34" spans="1:2" x14ac:dyDescent="0.25">
      <c r="A34" s="137" t="s">
        <v>217</v>
      </c>
      <c r="B34" s="107"/>
    </row>
    <row r="35" spans="1:2" x14ac:dyDescent="0.25">
      <c r="B35" s="59"/>
    </row>
    <row r="36" spans="1:2" x14ac:dyDescent="0.25">
      <c r="A36" s="53" t="s">
        <v>145</v>
      </c>
      <c r="B36" s="140"/>
    </row>
    <row r="37" spans="1:2" x14ac:dyDescent="0.25">
      <c r="B37" s="59"/>
    </row>
    <row r="38" spans="1:2" x14ac:dyDescent="0.25">
      <c r="A38" s="137" t="s">
        <v>184</v>
      </c>
      <c r="B38" s="140"/>
    </row>
    <row r="39" spans="1:2" x14ac:dyDescent="0.25">
      <c r="B39" s="59"/>
    </row>
    <row r="40" spans="1:2" x14ac:dyDescent="0.25">
      <c r="A40" s="137" t="s">
        <v>185</v>
      </c>
      <c r="B40" s="140"/>
    </row>
    <row r="41" spans="1:2" x14ac:dyDescent="0.25">
      <c r="B41" s="59"/>
    </row>
    <row r="42" spans="1:2" x14ac:dyDescent="0.25">
      <c r="A42" s="137" t="s">
        <v>186</v>
      </c>
      <c r="B42" s="140"/>
    </row>
    <row r="43" spans="1:2" x14ac:dyDescent="0.25">
      <c r="A43" s="53"/>
      <c r="B43" s="142"/>
    </row>
    <row r="44" spans="1:2" x14ac:dyDescent="0.25">
      <c r="A44" s="137" t="s">
        <v>187</v>
      </c>
      <c r="B44" s="140"/>
    </row>
    <row r="45" spans="1:2" x14ac:dyDescent="0.25">
      <c r="A45" s="137"/>
      <c r="B45" s="140"/>
    </row>
    <row r="46" spans="1:2" x14ac:dyDescent="0.25">
      <c r="A46" s="53"/>
      <c r="B46" s="140"/>
    </row>
    <row r="47" spans="1:2" x14ac:dyDescent="0.25">
      <c r="A47" s="53"/>
      <c r="B47" s="140"/>
    </row>
    <row r="48" spans="1:2" x14ac:dyDescent="0.25">
      <c r="A48" s="53"/>
      <c r="B48" s="59"/>
    </row>
    <row r="49" spans="1:2" x14ac:dyDescent="0.25">
      <c r="A49" s="53" t="s">
        <v>96</v>
      </c>
      <c r="B49" s="140"/>
    </row>
    <row r="50" spans="1:2" x14ac:dyDescent="0.25">
      <c r="A50" s="53"/>
      <c r="B50" s="59"/>
    </row>
    <row r="51" spans="1:2" x14ac:dyDescent="0.25">
      <c r="A51" s="53" t="s">
        <v>95</v>
      </c>
      <c r="B51" s="148"/>
    </row>
    <row r="52" spans="1:2" x14ac:dyDescent="0.25">
      <c r="A52" s="53"/>
    </row>
    <row r="53" spans="1:2" x14ac:dyDescent="0.25">
      <c r="A53" s="137" t="s">
        <v>188</v>
      </c>
      <c r="B53" s="140"/>
    </row>
    <row r="54" spans="1:2" x14ac:dyDescent="0.25">
      <c r="A54" s="53"/>
    </row>
    <row r="55" spans="1:2" x14ac:dyDescent="0.25">
      <c r="A55" s="53" t="s">
        <v>97</v>
      </c>
      <c r="B55" s="148"/>
    </row>
    <row r="56" spans="1:2" x14ac:dyDescent="0.25">
      <c r="A56" s="53"/>
      <c r="B56" s="108"/>
    </row>
    <row r="57" spans="1:2" x14ac:dyDescent="0.25">
      <c r="A57" s="53"/>
      <c r="B57" s="108"/>
    </row>
    <row r="58" spans="1:2" x14ac:dyDescent="0.25">
      <c r="A58" s="53"/>
      <c r="B58" s="108"/>
    </row>
    <row r="59" spans="1:2" x14ac:dyDescent="0.25">
      <c r="A59" s="53"/>
    </row>
    <row r="60" spans="1:2" x14ac:dyDescent="0.25">
      <c r="A60" s="53"/>
      <c r="B60" s="59"/>
    </row>
    <row r="61" spans="1:2" x14ac:dyDescent="0.25">
      <c r="A61" s="53" t="s">
        <v>94</v>
      </c>
      <c r="B61" s="140"/>
    </row>
    <row r="62" spans="1:2" x14ac:dyDescent="0.25">
      <c r="A62" s="53"/>
    </row>
    <row r="63" spans="1:2" x14ac:dyDescent="0.25">
      <c r="A63" s="53" t="s">
        <v>95</v>
      </c>
      <c r="B63" s="148"/>
    </row>
    <row r="65" spans="1:7" x14ac:dyDescent="0.25">
      <c r="A65" s="53"/>
      <c r="B65" s="59"/>
    </row>
    <row r="66" spans="1:7" x14ac:dyDescent="0.25">
      <c r="A66" s="53"/>
      <c r="B66" s="59"/>
    </row>
    <row r="67" spans="1:7" x14ac:dyDescent="0.25">
      <c r="A67" s="264" t="s">
        <v>101</v>
      </c>
      <c r="B67" s="266"/>
      <c r="C67" s="266"/>
    </row>
    <row r="70" spans="1:7" ht="15.9" customHeight="1" x14ac:dyDescent="0.25">
      <c r="A70" s="53" t="s">
        <v>74</v>
      </c>
      <c r="B70" s="140"/>
    </row>
    <row r="71" spans="1:7" x14ac:dyDescent="0.25">
      <c r="B71" s="59"/>
    </row>
    <row r="72" spans="1:7" ht="24" customHeight="1" x14ac:dyDescent="0.25">
      <c r="A72" s="53" t="s">
        <v>83</v>
      </c>
      <c r="B72" s="161" t="s">
        <v>172</v>
      </c>
      <c r="C72" s="131"/>
      <c r="D72" s="131"/>
      <c r="E72" s="131"/>
    </row>
    <row r="73" spans="1:7" ht="15" customHeight="1" x14ac:dyDescent="0.25">
      <c r="A73" s="53" t="s">
        <v>85</v>
      </c>
      <c r="B73" s="131"/>
      <c r="C73" s="131"/>
      <c r="D73" s="131"/>
      <c r="E73" s="131"/>
      <c r="F73" s="109"/>
      <c r="G73" s="109"/>
    </row>
    <row r="74" spans="1:7" x14ac:dyDescent="0.25">
      <c r="A74" s="53"/>
      <c r="B74" s="131"/>
      <c r="C74" s="131"/>
      <c r="D74" s="131"/>
      <c r="E74" s="131"/>
    </row>
    <row r="75" spans="1:7" x14ac:dyDescent="0.25">
      <c r="A75" s="137" t="s">
        <v>164</v>
      </c>
      <c r="B75" s="139"/>
    </row>
    <row r="77" spans="1:7" x14ac:dyDescent="0.25">
      <c r="A77" s="264" t="s">
        <v>102</v>
      </c>
      <c r="B77" s="266"/>
      <c r="C77" s="266"/>
    </row>
    <row r="79" spans="1:7" x14ac:dyDescent="0.25">
      <c r="A79" s="53" t="s">
        <v>103</v>
      </c>
      <c r="B79" s="132"/>
    </row>
    <row r="87" spans="1:2" x14ac:dyDescent="0.25">
      <c r="A87" s="264" t="s">
        <v>146</v>
      </c>
      <c r="B87" s="265"/>
    </row>
    <row r="88" spans="1:2" x14ac:dyDescent="0.25">
      <c r="A88" s="156"/>
      <c r="B88" s="156"/>
    </row>
    <row r="89" spans="1:2" x14ac:dyDescent="0.25">
      <c r="A89" s="157" t="s">
        <v>168</v>
      </c>
      <c r="B89" s="159"/>
    </row>
    <row r="90" spans="1:2" x14ac:dyDescent="0.25">
      <c r="A90" s="157"/>
      <c r="B90" s="156"/>
    </row>
    <row r="91" spans="1:2" x14ac:dyDescent="0.25">
      <c r="A91" s="157" t="s">
        <v>169</v>
      </c>
      <c r="B91" s="159"/>
    </row>
    <row r="92" spans="1:2" x14ac:dyDescent="0.25">
      <c r="A92" s="157"/>
      <c r="B92" s="156"/>
    </row>
    <row r="94" spans="1:2" x14ac:dyDescent="0.25">
      <c r="A94" s="117" t="s">
        <v>147</v>
      </c>
      <c r="B94" s="118"/>
    </row>
    <row r="95" spans="1:2" x14ac:dyDescent="0.25">
      <c r="A95" s="119"/>
      <c r="B95" s="120"/>
    </row>
    <row r="96" spans="1:2" x14ac:dyDescent="0.25">
      <c r="A96" s="151" t="s">
        <v>189</v>
      </c>
      <c r="B96" s="122"/>
    </row>
    <row r="97" spans="1:2" x14ac:dyDescent="0.25">
      <c r="A97" s="121"/>
      <c r="B97" s="149"/>
    </row>
    <row r="98" spans="1:2" x14ac:dyDescent="0.25">
      <c r="A98" s="151" t="s">
        <v>190</v>
      </c>
      <c r="B98" s="150"/>
    </row>
    <row r="99" spans="1:2" x14ac:dyDescent="0.25">
      <c r="A99" s="123"/>
      <c r="B99" s="120"/>
    </row>
    <row r="100" spans="1:2" x14ac:dyDescent="0.25">
      <c r="A100" s="121" t="s">
        <v>88</v>
      </c>
      <c r="B100" s="124"/>
    </row>
    <row r="101" spans="1:2" x14ac:dyDescent="0.25">
      <c r="A101" s="123"/>
      <c r="B101" s="120"/>
    </row>
    <row r="102" spans="1:2" x14ac:dyDescent="0.25">
      <c r="A102" s="121" t="s">
        <v>89</v>
      </c>
      <c r="B102" s="124"/>
    </row>
    <row r="103" spans="1:2" x14ac:dyDescent="0.25">
      <c r="A103" s="123"/>
      <c r="B103" s="120"/>
    </row>
    <row r="104" spans="1:2" x14ac:dyDescent="0.25">
      <c r="A104" s="121" t="s">
        <v>90</v>
      </c>
      <c r="B104" s="124"/>
    </row>
    <row r="105" spans="1:2" x14ac:dyDescent="0.25">
      <c r="A105" s="123"/>
      <c r="B105" s="120"/>
    </row>
    <row r="106" spans="1:2" x14ac:dyDescent="0.25">
      <c r="A106" s="121" t="s">
        <v>91</v>
      </c>
      <c r="B106" s="124"/>
    </row>
    <row r="107" spans="1:2" x14ac:dyDescent="0.25">
      <c r="A107" s="123"/>
      <c r="B107" s="120"/>
    </row>
    <row r="108" spans="1:2" x14ac:dyDescent="0.25">
      <c r="A108" s="121" t="s">
        <v>92</v>
      </c>
      <c r="B108" s="124"/>
    </row>
    <row r="109" spans="1:2" x14ac:dyDescent="0.25">
      <c r="A109" s="123"/>
      <c r="B109" s="120"/>
    </row>
    <row r="110" spans="1:2" x14ac:dyDescent="0.25">
      <c r="A110" s="121" t="s">
        <v>93</v>
      </c>
      <c r="B110" s="124"/>
    </row>
    <row r="111" spans="1:2" x14ac:dyDescent="0.25">
      <c r="A111" s="119"/>
      <c r="B111" s="120"/>
    </row>
    <row r="112" spans="1:2" x14ac:dyDescent="0.25">
      <c r="A112" s="119"/>
      <c r="B112" s="120"/>
    </row>
    <row r="113" spans="1:2" x14ac:dyDescent="0.25">
      <c r="A113" s="125"/>
      <c r="B113" s="126"/>
    </row>
    <row r="115" spans="1:2" x14ac:dyDescent="0.25">
      <c r="A115" s="117" t="s">
        <v>148</v>
      </c>
      <c r="B115" s="118"/>
    </row>
    <row r="116" spans="1:2" x14ac:dyDescent="0.25">
      <c r="A116" s="119"/>
      <c r="B116" s="120"/>
    </row>
    <row r="117" spans="1:2" x14ac:dyDescent="0.25">
      <c r="A117" s="127" t="s">
        <v>149</v>
      </c>
      <c r="B117" s="128"/>
    </row>
    <row r="118" spans="1:2" x14ac:dyDescent="0.25">
      <c r="A118" s="151" t="s">
        <v>210</v>
      </c>
      <c r="B118" s="133"/>
    </row>
    <row r="119" spans="1:2" x14ac:dyDescent="0.25">
      <c r="A119" s="123"/>
      <c r="B119" s="120"/>
    </row>
    <row r="120" spans="1:2" x14ac:dyDescent="0.25">
      <c r="A120" s="151" t="s">
        <v>191</v>
      </c>
      <c r="B120" s="133"/>
    </row>
    <row r="121" spans="1:2" x14ac:dyDescent="0.25">
      <c r="A121" s="123"/>
      <c r="B121" s="120"/>
    </row>
    <row r="122" spans="1:2" x14ac:dyDescent="0.25">
      <c r="A122" s="151" t="s">
        <v>218</v>
      </c>
      <c r="B122" s="134"/>
    </row>
    <row r="123" spans="1:2" x14ac:dyDescent="0.25">
      <c r="A123" s="123"/>
      <c r="B123" s="120"/>
    </row>
    <row r="124" spans="1:2" x14ac:dyDescent="0.25">
      <c r="A124" s="151" t="s">
        <v>219</v>
      </c>
      <c r="B124" s="134"/>
    </row>
    <row r="125" spans="1:2" x14ac:dyDescent="0.25">
      <c r="A125" s="123"/>
      <c r="B125" s="120"/>
    </row>
    <row r="126" spans="1:2" x14ac:dyDescent="0.25">
      <c r="A126" s="151" t="s">
        <v>220</v>
      </c>
      <c r="B126" s="134"/>
    </row>
    <row r="127" spans="1:2" x14ac:dyDescent="0.25">
      <c r="A127" s="119"/>
      <c r="B127" s="120"/>
    </row>
    <row r="128" spans="1:2" x14ac:dyDescent="0.25">
      <c r="A128" s="119"/>
      <c r="B128" s="120"/>
    </row>
    <row r="129" spans="1:2" x14ac:dyDescent="0.25">
      <c r="A129" s="129"/>
      <c r="B129" s="130"/>
    </row>
    <row r="130" spans="1:2" x14ac:dyDescent="0.25">
      <c r="A130" s="119"/>
      <c r="B130" s="120"/>
    </row>
    <row r="131" spans="1:2" x14ac:dyDescent="0.25">
      <c r="A131" s="119"/>
      <c r="B131" s="120"/>
    </row>
    <row r="132" spans="1:2" x14ac:dyDescent="0.25">
      <c r="A132" s="127" t="s">
        <v>154</v>
      </c>
      <c r="B132" s="128"/>
    </row>
    <row r="133" spans="1:2" x14ac:dyDescent="0.25">
      <c r="A133" s="121" t="s">
        <v>192</v>
      </c>
      <c r="B133" s="133"/>
    </row>
    <row r="134" spans="1:2" x14ac:dyDescent="0.25">
      <c r="A134" s="123"/>
      <c r="B134" s="120"/>
    </row>
    <row r="135" spans="1:2" x14ac:dyDescent="0.25">
      <c r="A135" s="121" t="s">
        <v>193</v>
      </c>
      <c r="B135" s="133"/>
    </row>
    <row r="136" spans="1:2" x14ac:dyDescent="0.25">
      <c r="A136" s="123"/>
      <c r="B136" s="120"/>
    </row>
    <row r="137" spans="1:2" x14ac:dyDescent="0.25">
      <c r="A137" s="121" t="s">
        <v>221</v>
      </c>
      <c r="B137" s="134"/>
    </row>
    <row r="138" spans="1:2" x14ac:dyDescent="0.25">
      <c r="A138" s="123"/>
      <c r="B138" s="120"/>
    </row>
    <row r="139" spans="1:2" x14ac:dyDescent="0.25">
      <c r="A139" s="121" t="s">
        <v>222</v>
      </c>
      <c r="B139" s="134"/>
    </row>
    <row r="140" spans="1:2" x14ac:dyDescent="0.25">
      <c r="A140" s="123"/>
      <c r="B140" s="120"/>
    </row>
    <row r="141" spans="1:2" x14ac:dyDescent="0.25">
      <c r="A141" s="121" t="s">
        <v>223</v>
      </c>
      <c r="B141" s="134"/>
    </row>
    <row r="142" spans="1:2" x14ac:dyDescent="0.25">
      <c r="A142" s="119"/>
      <c r="B142" s="120"/>
    </row>
    <row r="143" spans="1:2" x14ac:dyDescent="0.25">
      <c r="A143" s="119"/>
      <c r="B143" s="120"/>
    </row>
    <row r="144" spans="1:2" x14ac:dyDescent="0.25">
      <c r="A144" s="129"/>
      <c r="B144" s="130"/>
    </row>
    <row r="145" spans="1:2" x14ac:dyDescent="0.25">
      <c r="A145" s="119"/>
      <c r="B145" s="120"/>
    </row>
    <row r="146" spans="1:2" x14ac:dyDescent="0.25">
      <c r="A146" s="119"/>
      <c r="B146" s="120"/>
    </row>
    <row r="147" spans="1:2" x14ac:dyDescent="0.25">
      <c r="A147" s="127" t="s">
        <v>155</v>
      </c>
      <c r="B147" s="128"/>
    </row>
    <row r="148" spans="1:2" x14ac:dyDescent="0.25">
      <c r="A148" s="121" t="s">
        <v>194</v>
      </c>
      <c r="B148" s="133"/>
    </row>
    <row r="149" spans="1:2" x14ac:dyDescent="0.25">
      <c r="A149" s="123"/>
      <c r="B149" s="120"/>
    </row>
    <row r="150" spans="1:2" x14ac:dyDescent="0.25">
      <c r="A150" s="121" t="s">
        <v>195</v>
      </c>
      <c r="B150" s="133"/>
    </row>
    <row r="151" spans="1:2" x14ac:dyDescent="0.25">
      <c r="A151" s="123"/>
      <c r="B151" s="120"/>
    </row>
    <row r="152" spans="1:2" x14ac:dyDescent="0.25">
      <c r="A152" s="121" t="s">
        <v>224</v>
      </c>
      <c r="B152" s="134"/>
    </row>
    <row r="153" spans="1:2" x14ac:dyDescent="0.25">
      <c r="A153" s="123"/>
      <c r="B153" s="120"/>
    </row>
    <row r="154" spans="1:2" x14ac:dyDescent="0.25">
      <c r="A154" s="121" t="s">
        <v>225</v>
      </c>
      <c r="B154" s="134"/>
    </row>
    <row r="155" spans="1:2" x14ac:dyDescent="0.25">
      <c r="A155" s="123"/>
      <c r="B155" s="120"/>
    </row>
    <row r="156" spans="1:2" x14ac:dyDescent="0.25">
      <c r="A156" s="121" t="s">
        <v>226</v>
      </c>
      <c r="B156" s="134"/>
    </row>
    <row r="157" spans="1:2" x14ac:dyDescent="0.25">
      <c r="A157" s="119"/>
      <c r="B157" s="120"/>
    </row>
    <row r="158" spans="1:2" x14ac:dyDescent="0.25">
      <c r="A158" s="119"/>
      <c r="B158" s="120"/>
    </row>
    <row r="159" spans="1:2" x14ac:dyDescent="0.25">
      <c r="A159" s="129"/>
      <c r="B159" s="130"/>
    </row>
    <row r="160" spans="1:2" x14ac:dyDescent="0.25">
      <c r="A160" s="119"/>
      <c r="B160" s="120"/>
    </row>
    <row r="161" spans="1:2" x14ac:dyDescent="0.25">
      <c r="A161" s="119"/>
      <c r="B161" s="120"/>
    </row>
    <row r="162" spans="1:2" x14ac:dyDescent="0.25">
      <c r="A162" s="127" t="s">
        <v>156</v>
      </c>
      <c r="B162" s="128"/>
    </row>
    <row r="163" spans="1:2" x14ac:dyDescent="0.25">
      <c r="A163" s="121" t="s">
        <v>196</v>
      </c>
      <c r="B163" s="133"/>
    </row>
    <row r="164" spans="1:2" x14ac:dyDescent="0.25">
      <c r="A164" s="123"/>
      <c r="B164" s="120"/>
    </row>
    <row r="165" spans="1:2" x14ac:dyDescent="0.25">
      <c r="A165" s="121" t="s">
        <v>197</v>
      </c>
      <c r="B165" s="133"/>
    </row>
    <row r="166" spans="1:2" x14ac:dyDescent="0.25">
      <c r="A166" s="123"/>
      <c r="B166" s="120"/>
    </row>
    <row r="167" spans="1:2" x14ac:dyDescent="0.25">
      <c r="A167" s="121" t="s">
        <v>227</v>
      </c>
      <c r="B167" s="134"/>
    </row>
    <row r="168" spans="1:2" x14ac:dyDescent="0.25">
      <c r="A168" s="123"/>
      <c r="B168" s="120"/>
    </row>
    <row r="169" spans="1:2" x14ac:dyDescent="0.25">
      <c r="A169" s="121" t="s">
        <v>228</v>
      </c>
      <c r="B169" s="134"/>
    </row>
    <row r="170" spans="1:2" x14ac:dyDescent="0.25">
      <c r="A170" s="123"/>
      <c r="B170" s="120"/>
    </row>
    <row r="171" spans="1:2" x14ac:dyDescent="0.25">
      <c r="A171" s="121" t="s">
        <v>229</v>
      </c>
      <c r="B171" s="134"/>
    </row>
    <row r="172" spans="1:2" x14ac:dyDescent="0.25">
      <c r="A172" s="119"/>
      <c r="B172" s="120"/>
    </row>
    <row r="173" spans="1:2" x14ac:dyDescent="0.25">
      <c r="A173" s="119"/>
      <c r="B173" s="120"/>
    </row>
    <row r="174" spans="1:2" x14ac:dyDescent="0.25">
      <c r="A174" s="129"/>
      <c r="B174" s="130"/>
    </row>
    <row r="175" spans="1:2" x14ac:dyDescent="0.25">
      <c r="A175" s="119"/>
      <c r="B175" s="120"/>
    </row>
    <row r="176" spans="1:2" x14ac:dyDescent="0.25">
      <c r="A176" s="119"/>
      <c r="B176" s="120"/>
    </row>
    <row r="177" spans="1:2" x14ac:dyDescent="0.25">
      <c r="A177" s="127" t="s">
        <v>157</v>
      </c>
      <c r="B177" s="128"/>
    </row>
    <row r="178" spans="1:2" x14ac:dyDescent="0.25">
      <c r="A178" s="121" t="s">
        <v>198</v>
      </c>
      <c r="B178" s="133"/>
    </row>
    <row r="179" spans="1:2" x14ac:dyDescent="0.25">
      <c r="A179" s="123"/>
      <c r="B179" s="120"/>
    </row>
    <row r="180" spans="1:2" x14ac:dyDescent="0.25">
      <c r="A180" s="121" t="s">
        <v>199</v>
      </c>
      <c r="B180" s="133"/>
    </row>
    <row r="181" spans="1:2" x14ac:dyDescent="0.25">
      <c r="A181" s="123"/>
      <c r="B181" s="120"/>
    </row>
    <row r="182" spans="1:2" x14ac:dyDescent="0.25">
      <c r="A182" s="121" t="s">
        <v>230</v>
      </c>
      <c r="B182" s="134"/>
    </row>
    <row r="183" spans="1:2" x14ac:dyDescent="0.25">
      <c r="A183" s="123"/>
      <c r="B183" s="120"/>
    </row>
    <row r="184" spans="1:2" x14ac:dyDescent="0.25">
      <c r="A184" s="121" t="s">
        <v>231</v>
      </c>
      <c r="B184" s="134"/>
    </row>
    <row r="185" spans="1:2" x14ac:dyDescent="0.25">
      <c r="A185" s="123"/>
      <c r="B185" s="120"/>
    </row>
    <row r="186" spans="1:2" x14ac:dyDescent="0.25">
      <c r="A186" s="121" t="s">
        <v>232</v>
      </c>
      <c r="B186" s="134"/>
    </row>
    <row r="187" spans="1:2" x14ac:dyDescent="0.25">
      <c r="A187" s="119"/>
      <c r="B187" s="120"/>
    </row>
    <row r="188" spans="1:2" x14ac:dyDescent="0.25">
      <c r="A188" s="119"/>
      <c r="B188" s="120"/>
    </row>
    <row r="189" spans="1:2" x14ac:dyDescent="0.25">
      <c r="A189" s="129"/>
      <c r="B189" s="130"/>
    </row>
    <row r="190" spans="1:2" x14ac:dyDescent="0.25">
      <c r="A190" s="119"/>
      <c r="B190" s="120"/>
    </row>
    <row r="191" spans="1:2" x14ac:dyDescent="0.25">
      <c r="A191" s="119"/>
      <c r="B191" s="120"/>
    </row>
    <row r="192" spans="1:2" x14ac:dyDescent="0.25">
      <c r="A192" s="127" t="s">
        <v>158</v>
      </c>
      <c r="B192" s="128"/>
    </row>
    <row r="193" spans="1:2" x14ac:dyDescent="0.25">
      <c r="A193" s="121" t="s">
        <v>200</v>
      </c>
      <c r="B193" s="133"/>
    </row>
    <row r="194" spans="1:2" x14ac:dyDescent="0.25">
      <c r="A194" s="123"/>
      <c r="B194" s="120"/>
    </row>
    <row r="195" spans="1:2" x14ac:dyDescent="0.25">
      <c r="A195" s="121" t="s">
        <v>201</v>
      </c>
      <c r="B195" s="133"/>
    </row>
    <row r="196" spans="1:2" x14ac:dyDescent="0.25">
      <c r="A196" s="123"/>
      <c r="B196" s="120"/>
    </row>
    <row r="197" spans="1:2" x14ac:dyDescent="0.25">
      <c r="A197" s="121" t="s">
        <v>233</v>
      </c>
      <c r="B197" s="134"/>
    </row>
    <row r="198" spans="1:2" x14ac:dyDescent="0.25">
      <c r="A198" s="123"/>
      <c r="B198" s="120"/>
    </row>
    <row r="199" spans="1:2" x14ac:dyDescent="0.25">
      <c r="A199" s="121" t="s">
        <v>234</v>
      </c>
      <c r="B199" s="134"/>
    </row>
    <row r="200" spans="1:2" x14ac:dyDescent="0.25">
      <c r="A200" s="123"/>
      <c r="B200" s="120"/>
    </row>
    <row r="201" spans="1:2" x14ac:dyDescent="0.25">
      <c r="A201" s="121" t="s">
        <v>235</v>
      </c>
      <c r="B201" s="134"/>
    </row>
    <row r="202" spans="1:2" x14ac:dyDescent="0.25">
      <c r="A202" s="119"/>
      <c r="B202" s="120"/>
    </row>
    <row r="203" spans="1:2" x14ac:dyDescent="0.25">
      <c r="A203" s="119"/>
      <c r="B203" s="120"/>
    </row>
    <row r="204" spans="1:2" x14ac:dyDescent="0.25">
      <c r="A204" s="129"/>
      <c r="B204" s="130"/>
    </row>
    <row r="205" spans="1:2" x14ac:dyDescent="0.25">
      <c r="A205" s="119"/>
      <c r="B205" s="120"/>
    </row>
    <row r="206" spans="1:2" x14ac:dyDescent="0.25">
      <c r="A206" s="119"/>
      <c r="B206" s="120"/>
    </row>
    <row r="207" spans="1:2" x14ac:dyDescent="0.25">
      <c r="A207" s="127" t="s">
        <v>159</v>
      </c>
      <c r="B207" s="128"/>
    </row>
    <row r="208" spans="1:2" x14ac:dyDescent="0.25">
      <c r="A208" s="121" t="s">
        <v>202</v>
      </c>
      <c r="B208" s="133"/>
    </row>
    <row r="209" spans="1:2" x14ac:dyDescent="0.25">
      <c r="A209" s="123"/>
      <c r="B209" s="120"/>
    </row>
    <row r="210" spans="1:2" x14ac:dyDescent="0.25">
      <c r="A210" s="121" t="s">
        <v>203</v>
      </c>
      <c r="B210" s="133"/>
    </row>
    <row r="211" spans="1:2" x14ac:dyDescent="0.25">
      <c r="A211" s="123"/>
      <c r="B211" s="120"/>
    </row>
    <row r="212" spans="1:2" x14ac:dyDescent="0.25">
      <c r="A212" s="121" t="s">
        <v>236</v>
      </c>
      <c r="B212" s="134"/>
    </row>
    <row r="213" spans="1:2" x14ac:dyDescent="0.25">
      <c r="A213" s="123"/>
      <c r="B213" s="120"/>
    </row>
    <row r="214" spans="1:2" x14ac:dyDescent="0.25">
      <c r="A214" s="121" t="s">
        <v>237</v>
      </c>
      <c r="B214" s="134"/>
    </row>
    <row r="215" spans="1:2" x14ac:dyDescent="0.25">
      <c r="A215" s="123"/>
      <c r="B215" s="120"/>
    </row>
    <row r="216" spans="1:2" x14ac:dyDescent="0.25">
      <c r="A216" s="121" t="s">
        <v>238</v>
      </c>
      <c r="B216" s="134"/>
    </row>
    <row r="217" spans="1:2" x14ac:dyDescent="0.25">
      <c r="A217" s="119"/>
      <c r="B217" s="120"/>
    </row>
    <row r="218" spans="1:2" x14ac:dyDescent="0.25">
      <c r="A218" s="119"/>
      <c r="B218" s="120"/>
    </row>
    <row r="219" spans="1:2" x14ac:dyDescent="0.25">
      <c r="A219" s="129"/>
      <c r="B219" s="130"/>
    </row>
    <row r="220" spans="1:2" x14ac:dyDescent="0.25">
      <c r="A220" s="119"/>
      <c r="B220" s="120"/>
    </row>
    <row r="221" spans="1:2" x14ac:dyDescent="0.25">
      <c r="A221" s="119"/>
      <c r="B221" s="120"/>
    </row>
    <row r="222" spans="1:2" x14ac:dyDescent="0.25">
      <c r="A222" s="127" t="s">
        <v>160</v>
      </c>
      <c r="B222" s="128"/>
    </row>
    <row r="223" spans="1:2" x14ac:dyDescent="0.25">
      <c r="A223" s="121" t="s">
        <v>204</v>
      </c>
      <c r="B223" s="133"/>
    </row>
    <row r="224" spans="1:2" x14ac:dyDescent="0.25">
      <c r="A224" s="123"/>
      <c r="B224" s="120"/>
    </row>
    <row r="225" spans="1:2" x14ac:dyDescent="0.25">
      <c r="A225" s="121" t="s">
        <v>205</v>
      </c>
      <c r="B225" s="133"/>
    </row>
    <row r="226" spans="1:2" x14ac:dyDescent="0.25">
      <c r="A226" s="123"/>
      <c r="B226" s="120"/>
    </row>
    <row r="227" spans="1:2" x14ac:dyDescent="0.25">
      <c r="A227" s="121" t="s">
        <v>239</v>
      </c>
      <c r="B227" s="134"/>
    </row>
    <row r="228" spans="1:2" x14ac:dyDescent="0.25">
      <c r="A228" s="123"/>
      <c r="B228" s="120"/>
    </row>
    <row r="229" spans="1:2" x14ac:dyDescent="0.25">
      <c r="A229" s="121" t="s">
        <v>240</v>
      </c>
      <c r="B229" s="134"/>
    </row>
    <row r="230" spans="1:2" x14ac:dyDescent="0.25">
      <c r="A230" s="123"/>
      <c r="B230" s="120"/>
    </row>
    <row r="231" spans="1:2" x14ac:dyDescent="0.25">
      <c r="A231" s="121" t="s">
        <v>241</v>
      </c>
      <c r="B231" s="134"/>
    </row>
    <row r="232" spans="1:2" x14ac:dyDescent="0.25">
      <c r="A232" s="119"/>
      <c r="B232" s="120"/>
    </row>
    <row r="233" spans="1:2" x14ac:dyDescent="0.25">
      <c r="A233" s="119"/>
      <c r="B233" s="120"/>
    </row>
    <row r="234" spans="1:2" x14ac:dyDescent="0.25">
      <c r="A234" s="129"/>
      <c r="B234" s="130"/>
    </row>
    <row r="235" spans="1:2" x14ac:dyDescent="0.25">
      <c r="A235" s="119"/>
      <c r="B235" s="120"/>
    </row>
    <row r="236" spans="1:2" x14ac:dyDescent="0.25">
      <c r="A236" s="119"/>
      <c r="B236" s="120"/>
    </row>
    <row r="237" spans="1:2" x14ac:dyDescent="0.25">
      <c r="A237" s="127" t="s">
        <v>161</v>
      </c>
      <c r="B237" s="128"/>
    </row>
    <row r="238" spans="1:2" x14ac:dyDescent="0.25">
      <c r="A238" s="121" t="s">
        <v>206</v>
      </c>
      <c r="B238" s="133"/>
    </row>
    <row r="239" spans="1:2" x14ac:dyDescent="0.25">
      <c r="A239" s="123"/>
      <c r="B239" s="120"/>
    </row>
    <row r="240" spans="1:2" x14ac:dyDescent="0.25">
      <c r="A240" s="121" t="s">
        <v>207</v>
      </c>
      <c r="B240" s="133"/>
    </row>
    <row r="241" spans="1:2" x14ac:dyDescent="0.25">
      <c r="A241" s="123"/>
      <c r="B241" s="120"/>
    </row>
    <row r="242" spans="1:2" x14ac:dyDescent="0.25">
      <c r="A242" s="121" t="s">
        <v>242</v>
      </c>
      <c r="B242" s="134"/>
    </row>
    <row r="243" spans="1:2" x14ac:dyDescent="0.25">
      <c r="A243" s="123"/>
      <c r="B243" s="120"/>
    </row>
    <row r="244" spans="1:2" x14ac:dyDescent="0.25">
      <c r="A244" s="121" t="s">
        <v>243</v>
      </c>
      <c r="B244" s="134"/>
    </row>
    <row r="245" spans="1:2" x14ac:dyDescent="0.25">
      <c r="A245" s="123"/>
      <c r="B245" s="120"/>
    </row>
    <row r="246" spans="1:2" x14ac:dyDescent="0.25">
      <c r="A246" s="121" t="s">
        <v>244</v>
      </c>
      <c r="B246" s="134"/>
    </row>
    <row r="247" spans="1:2" x14ac:dyDescent="0.25">
      <c r="A247" s="119"/>
      <c r="B247" s="120"/>
    </row>
    <row r="248" spans="1:2" x14ac:dyDescent="0.25">
      <c r="A248" s="119"/>
      <c r="B248" s="120"/>
    </row>
    <row r="249" spans="1:2" x14ac:dyDescent="0.25">
      <c r="A249" s="129"/>
      <c r="B249" s="130"/>
    </row>
    <row r="250" spans="1:2" x14ac:dyDescent="0.25">
      <c r="A250" s="119"/>
      <c r="B250" s="120"/>
    </row>
    <row r="251" spans="1:2" x14ac:dyDescent="0.25">
      <c r="A251" s="119"/>
      <c r="B251" s="120"/>
    </row>
    <row r="252" spans="1:2" x14ac:dyDescent="0.25">
      <c r="A252" s="127" t="s">
        <v>162</v>
      </c>
      <c r="B252" s="128"/>
    </row>
    <row r="253" spans="1:2" x14ac:dyDescent="0.25">
      <c r="A253" s="121" t="s">
        <v>208</v>
      </c>
      <c r="B253" s="133"/>
    </row>
    <row r="254" spans="1:2" x14ac:dyDescent="0.25">
      <c r="A254" s="123"/>
      <c r="B254" s="120"/>
    </row>
    <row r="255" spans="1:2" x14ac:dyDescent="0.25">
      <c r="A255" s="121" t="s">
        <v>209</v>
      </c>
      <c r="B255" s="133"/>
    </row>
    <row r="256" spans="1:2" x14ac:dyDescent="0.25">
      <c r="A256" s="123"/>
      <c r="B256" s="120"/>
    </row>
    <row r="257" spans="1:2" x14ac:dyDescent="0.25">
      <c r="A257" s="121" t="s">
        <v>245</v>
      </c>
      <c r="B257" s="134"/>
    </row>
    <row r="258" spans="1:2" x14ac:dyDescent="0.25">
      <c r="A258" s="123"/>
      <c r="B258" s="120"/>
    </row>
    <row r="259" spans="1:2" x14ac:dyDescent="0.25">
      <c r="A259" s="121" t="s">
        <v>246</v>
      </c>
      <c r="B259" s="134"/>
    </row>
    <row r="260" spans="1:2" x14ac:dyDescent="0.25">
      <c r="A260" s="123"/>
      <c r="B260" s="120"/>
    </row>
    <row r="261" spans="1:2" x14ac:dyDescent="0.25">
      <c r="A261" s="121" t="s">
        <v>247</v>
      </c>
      <c r="B261" s="134"/>
    </row>
    <row r="262" spans="1:2" x14ac:dyDescent="0.25">
      <c r="A262" s="119"/>
      <c r="B262" s="120"/>
    </row>
    <row r="263" spans="1:2" x14ac:dyDescent="0.25">
      <c r="A263" s="119"/>
      <c r="B263" s="120"/>
    </row>
    <row r="264" spans="1:2" x14ac:dyDescent="0.25">
      <c r="A264" s="129"/>
      <c r="B264" s="130"/>
    </row>
    <row r="265" spans="1:2" x14ac:dyDescent="0.25">
      <c r="A265" s="125"/>
      <c r="B265" s="126"/>
    </row>
  </sheetData>
  <sheetProtection algorithmName="SHA-512" hashValue="YGiJFZXjSljCBi47B8JLGXRzYpUmfgIYhzm154La2bMErmxOz/SvYqbjjOFeBP8clAgAFeXv/acfHoJh3h3PoA==" saltValue="sXoPQiPzFcJEofzYLA6x2A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Validation!$A$2:$A$55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58"/>
  <sheetViews>
    <sheetView workbookViewId="0">
      <selection activeCell="F3" sqref="F3"/>
    </sheetView>
  </sheetViews>
  <sheetFormatPr defaultRowHeight="13.2" x14ac:dyDescent="0.25"/>
  <cols>
    <col min="1" max="1" width="43.44140625" customWidth="1"/>
    <col min="2" max="2" width="18" style="54" customWidth="1"/>
    <col min="3" max="3" width="9.109375" style="56"/>
    <col min="4" max="4" width="9.109375" style="55"/>
    <col min="11" max="11" width="10.109375" bestFit="1" customWidth="1"/>
  </cols>
  <sheetData>
    <row r="1" spans="1:15" x14ac:dyDescent="0.25">
      <c r="A1" s="162" t="s">
        <v>80</v>
      </c>
      <c r="B1" s="65"/>
      <c r="C1" s="57" t="s">
        <v>81</v>
      </c>
      <c r="D1" s="58" t="s">
        <v>82</v>
      </c>
      <c r="F1" s="53" t="s">
        <v>84</v>
      </c>
    </row>
    <row r="2" spans="1:15" x14ac:dyDescent="0.25">
      <c r="A2" s="190" t="s">
        <v>172</v>
      </c>
      <c r="B2" s="191">
        <v>1</v>
      </c>
      <c r="C2" s="192">
        <v>183</v>
      </c>
      <c r="D2" s="192">
        <f t="shared" ref="D2:D8" si="0">64-5</f>
        <v>59</v>
      </c>
      <c r="F2">
        <f>VLOOKUP(G2,A2:D55,2,FALSE)</f>
        <v>1</v>
      </c>
      <c r="G2" t="str">
        <f>'Fill in This Sheet'!B72</f>
        <v>Andrews County</v>
      </c>
    </row>
    <row r="3" spans="1:15" x14ac:dyDescent="0.25">
      <c r="A3" s="190" t="s">
        <v>75</v>
      </c>
      <c r="B3" s="191">
        <v>2</v>
      </c>
      <c r="C3" s="192">
        <v>175</v>
      </c>
      <c r="D3" s="192">
        <f t="shared" si="0"/>
        <v>59</v>
      </c>
    </row>
    <row r="4" spans="1:15" x14ac:dyDescent="0.25">
      <c r="A4" s="190" t="s">
        <v>274</v>
      </c>
      <c r="B4" s="191">
        <v>3</v>
      </c>
      <c r="C4" s="192">
        <v>184</v>
      </c>
      <c r="D4" s="192">
        <f t="shared" si="0"/>
        <v>59</v>
      </c>
    </row>
    <row r="5" spans="1:15" x14ac:dyDescent="0.25">
      <c r="A5" s="190" t="s">
        <v>275</v>
      </c>
      <c r="B5" s="191">
        <v>4</v>
      </c>
      <c r="C5" s="192">
        <v>170</v>
      </c>
      <c r="D5" s="192">
        <f t="shared" si="0"/>
        <v>59</v>
      </c>
    </row>
    <row r="6" spans="1:15" x14ac:dyDescent="0.25">
      <c r="A6" s="190" t="s">
        <v>276</v>
      </c>
      <c r="B6" s="191">
        <v>5</v>
      </c>
      <c r="C6" s="192">
        <v>184</v>
      </c>
      <c r="D6" s="192">
        <f t="shared" si="0"/>
        <v>59</v>
      </c>
    </row>
    <row r="7" spans="1:15" x14ac:dyDescent="0.25">
      <c r="A7" s="190" t="s">
        <v>173</v>
      </c>
      <c r="B7" s="191">
        <v>6</v>
      </c>
      <c r="C7" s="192">
        <v>143</v>
      </c>
      <c r="D7" s="192">
        <f t="shared" si="0"/>
        <v>59</v>
      </c>
    </row>
    <row r="8" spans="1:15" x14ac:dyDescent="0.25">
      <c r="A8" s="190" t="s">
        <v>174</v>
      </c>
      <c r="B8" s="191">
        <v>7</v>
      </c>
      <c r="C8" s="192">
        <v>136</v>
      </c>
      <c r="D8" s="192">
        <f t="shared" si="0"/>
        <v>59</v>
      </c>
      <c r="F8" s="66" t="s">
        <v>111</v>
      </c>
      <c r="I8" s="92" t="s">
        <v>116</v>
      </c>
      <c r="J8" s="93"/>
      <c r="K8" s="93"/>
      <c r="L8" s="93"/>
      <c r="M8" s="93"/>
      <c r="N8" s="93"/>
      <c r="O8" s="94"/>
    </row>
    <row r="9" spans="1:15" x14ac:dyDescent="0.25">
      <c r="A9" s="190" t="s">
        <v>277</v>
      </c>
      <c r="B9" s="191">
        <v>8</v>
      </c>
      <c r="C9" s="192">
        <v>108</v>
      </c>
      <c r="D9" s="192">
        <f>59-5</f>
        <v>54</v>
      </c>
      <c r="F9" s="67" t="s">
        <v>87</v>
      </c>
      <c r="I9" s="95"/>
      <c r="J9" s="96">
        <v>54</v>
      </c>
      <c r="K9" s="144">
        <v>54</v>
      </c>
      <c r="L9" s="144">
        <v>59</v>
      </c>
      <c r="M9" s="144">
        <v>64</v>
      </c>
      <c r="N9" s="96">
        <v>66</v>
      </c>
      <c r="O9" s="97">
        <v>71</v>
      </c>
    </row>
    <row r="10" spans="1:15" x14ac:dyDescent="0.25">
      <c r="A10" s="190" t="s">
        <v>278</v>
      </c>
      <c r="B10" s="191">
        <v>9</v>
      </c>
      <c r="C10" s="192">
        <v>130</v>
      </c>
      <c r="D10" s="192">
        <f>59-5</f>
        <v>54</v>
      </c>
      <c r="F10" s="68" t="s">
        <v>86</v>
      </c>
      <c r="I10" s="98" t="s">
        <v>113</v>
      </c>
      <c r="J10" s="96">
        <v>13</v>
      </c>
      <c r="K10" s="96">
        <v>13</v>
      </c>
      <c r="L10" s="96">
        <v>14</v>
      </c>
      <c r="M10" s="96">
        <v>16</v>
      </c>
      <c r="N10" s="96">
        <v>17</v>
      </c>
      <c r="O10" s="97">
        <v>18</v>
      </c>
    </row>
    <row r="11" spans="1:15" x14ac:dyDescent="0.25">
      <c r="A11" s="190" t="s">
        <v>279</v>
      </c>
      <c r="B11" s="191">
        <v>10</v>
      </c>
      <c r="C11" s="192">
        <v>108</v>
      </c>
      <c r="D11" s="192">
        <f>59-5</f>
        <v>54</v>
      </c>
      <c r="I11" s="98" t="s">
        <v>114</v>
      </c>
      <c r="J11" s="96">
        <v>15</v>
      </c>
      <c r="K11" s="96">
        <v>15</v>
      </c>
      <c r="L11" s="96">
        <v>16</v>
      </c>
      <c r="M11" s="96">
        <v>17</v>
      </c>
      <c r="N11" s="96">
        <v>18</v>
      </c>
      <c r="O11" s="97">
        <v>19</v>
      </c>
    </row>
    <row r="12" spans="1:15" x14ac:dyDescent="0.25">
      <c r="A12" s="190" t="s">
        <v>175</v>
      </c>
      <c r="B12" s="191">
        <v>11</v>
      </c>
      <c r="C12" s="192">
        <v>122</v>
      </c>
      <c r="D12" s="192">
        <f>64-5</f>
        <v>59</v>
      </c>
      <c r="I12" s="99" t="s">
        <v>115</v>
      </c>
      <c r="J12" s="100">
        <v>26</v>
      </c>
      <c r="K12" s="100">
        <v>26</v>
      </c>
      <c r="L12" s="100">
        <v>29</v>
      </c>
      <c r="M12" s="100">
        <v>31</v>
      </c>
      <c r="N12" s="100">
        <v>31</v>
      </c>
      <c r="O12" s="101">
        <v>34</v>
      </c>
    </row>
    <row r="13" spans="1:15" x14ac:dyDescent="0.25">
      <c r="A13" s="190" t="s">
        <v>280</v>
      </c>
      <c r="B13" s="191">
        <v>12</v>
      </c>
      <c r="C13" s="192">
        <v>164</v>
      </c>
      <c r="D13" s="192">
        <f t="shared" ref="D13:D18" si="1">69-5</f>
        <v>64</v>
      </c>
      <c r="L13" s="144"/>
    </row>
    <row r="14" spans="1:15" x14ac:dyDescent="0.25">
      <c r="A14" s="190" t="s">
        <v>281</v>
      </c>
      <c r="B14" s="191">
        <v>13</v>
      </c>
      <c r="C14" s="192">
        <v>182</v>
      </c>
      <c r="D14" s="192">
        <f t="shared" si="1"/>
        <v>64</v>
      </c>
    </row>
    <row r="15" spans="1:15" x14ac:dyDescent="0.25">
      <c r="A15" s="190" t="s">
        <v>282</v>
      </c>
      <c r="B15" s="191">
        <v>14</v>
      </c>
      <c r="C15" s="192">
        <v>164</v>
      </c>
      <c r="D15" s="192">
        <f t="shared" si="1"/>
        <v>64</v>
      </c>
    </row>
    <row r="16" spans="1:15" x14ac:dyDescent="0.25">
      <c r="A16" s="190" t="s">
        <v>283</v>
      </c>
      <c r="B16" s="191">
        <v>15</v>
      </c>
      <c r="C16" s="192">
        <v>164</v>
      </c>
      <c r="D16" s="192">
        <f t="shared" si="1"/>
        <v>64</v>
      </c>
    </row>
    <row r="17" spans="1:10" x14ac:dyDescent="0.25">
      <c r="A17" s="190" t="s">
        <v>284</v>
      </c>
      <c r="B17" s="191">
        <v>16</v>
      </c>
      <c r="C17" s="192">
        <v>182</v>
      </c>
      <c r="D17" s="192">
        <f t="shared" si="1"/>
        <v>64</v>
      </c>
    </row>
    <row r="18" spans="1:10" x14ac:dyDescent="0.25">
      <c r="A18" s="190" t="s">
        <v>285</v>
      </c>
      <c r="B18" s="191">
        <v>17</v>
      </c>
      <c r="C18" s="192">
        <v>164</v>
      </c>
      <c r="D18" s="192">
        <f t="shared" si="1"/>
        <v>64</v>
      </c>
    </row>
    <row r="19" spans="1:10" x14ac:dyDescent="0.25">
      <c r="A19" s="190" t="s">
        <v>176</v>
      </c>
      <c r="B19" s="191">
        <v>18</v>
      </c>
      <c r="C19" s="192">
        <v>183</v>
      </c>
      <c r="D19" s="192">
        <f>64-5</f>
        <v>59</v>
      </c>
    </row>
    <row r="20" spans="1:10" x14ac:dyDescent="0.25">
      <c r="A20" s="190" t="s">
        <v>286</v>
      </c>
      <c r="B20" s="191">
        <v>19</v>
      </c>
      <c r="C20" s="192">
        <v>122</v>
      </c>
      <c r="D20" s="192">
        <f>69-5</f>
        <v>64</v>
      </c>
      <c r="I20" s="112">
        <v>0.25</v>
      </c>
      <c r="J20">
        <v>0.25</v>
      </c>
    </row>
    <row r="21" spans="1:10" x14ac:dyDescent="0.25">
      <c r="A21" s="190" t="s">
        <v>76</v>
      </c>
      <c r="B21" s="191">
        <v>20</v>
      </c>
      <c r="C21" s="192">
        <v>175</v>
      </c>
      <c r="D21" s="192">
        <f t="shared" ref="D21:D28" si="2">64-5</f>
        <v>59</v>
      </c>
      <c r="I21" s="53" t="s">
        <v>119</v>
      </c>
      <c r="J21">
        <v>0.5</v>
      </c>
    </row>
    <row r="22" spans="1:10" x14ac:dyDescent="0.25">
      <c r="A22" s="190" t="s">
        <v>287</v>
      </c>
      <c r="B22" s="191">
        <v>21</v>
      </c>
      <c r="C22" s="192">
        <v>107</v>
      </c>
      <c r="D22" s="192">
        <f t="shared" si="2"/>
        <v>59</v>
      </c>
      <c r="I22" s="112">
        <v>0.75</v>
      </c>
      <c r="J22">
        <v>0.75</v>
      </c>
    </row>
    <row r="23" spans="1:10" x14ac:dyDescent="0.25">
      <c r="A23" s="190" t="s">
        <v>288</v>
      </c>
      <c r="B23" s="191">
        <v>22</v>
      </c>
      <c r="C23" s="192">
        <v>142</v>
      </c>
      <c r="D23" s="192">
        <f t="shared" si="2"/>
        <v>59</v>
      </c>
      <c r="I23" s="113">
        <v>0.5</v>
      </c>
      <c r="J23">
        <v>0</v>
      </c>
    </row>
    <row r="24" spans="1:10" x14ac:dyDescent="0.25">
      <c r="A24" s="190" t="s">
        <v>289</v>
      </c>
      <c r="B24" s="191">
        <v>23</v>
      </c>
      <c r="C24" s="192">
        <v>107</v>
      </c>
      <c r="D24" s="192">
        <f t="shared" si="2"/>
        <v>59</v>
      </c>
    </row>
    <row r="25" spans="1:10" x14ac:dyDescent="0.25">
      <c r="A25" s="190" t="s">
        <v>290</v>
      </c>
      <c r="B25" s="191">
        <v>24</v>
      </c>
      <c r="C25" s="192">
        <v>107</v>
      </c>
      <c r="D25" s="192">
        <f t="shared" si="2"/>
        <v>59</v>
      </c>
      <c r="I25" s="53" t="s">
        <v>120</v>
      </c>
    </row>
    <row r="26" spans="1:10" x14ac:dyDescent="0.25">
      <c r="A26" s="190" t="s">
        <v>291</v>
      </c>
      <c r="B26" s="191">
        <v>25</v>
      </c>
      <c r="C26" s="192">
        <v>142</v>
      </c>
      <c r="D26" s="192">
        <f t="shared" si="2"/>
        <v>59</v>
      </c>
      <c r="I26" s="53" t="s">
        <v>121</v>
      </c>
    </row>
    <row r="27" spans="1:10" x14ac:dyDescent="0.25">
      <c r="A27" s="190" t="s">
        <v>292</v>
      </c>
      <c r="B27" s="191">
        <v>26</v>
      </c>
      <c r="C27" s="192">
        <v>107</v>
      </c>
      <c r="D27" s="192">
        <f t="shared" si="2"/>
        <v>59</v>
      </c>
      <c r="I27" s="53" t="s">
        <v>122</v>
      </c>
    </row>
    <row r="28" spans="1:10" x14ac:dyDescent="0.25">
      <c r="A28" s="190" t="s">
        <v>77</v>
      </c>
      <c r="B28" s="191">
        <v>27</v>
      </c>
      <c r="C28" s="192">
        <v>175</v>
      </c>
      <c r="D28" s="192">
        <f t="shared" si="2"/>
        <v>59</v>
      </c>
    </row>
    <row r="29" spans="1:10" x14ac:dyDescent="0.25">
      <c r="A29" s="190" t="s">
        <v>293</v>
      </c>
      <c r="B29" s="191">
        <v>28</v>
      </c>
      <c r="C29" s="192">
        <v>122</v>
      </c>
      <c r="D29" s="192">
        <f>69-5</f>
        <v>64</v>
      </c>
      <c r="I29" s="53" t="s">
        <v>123</v>
      </c>
    </row>
    <row r="30" spans="1:10" x14ac:dyDescent="0.25">
      <c r="A30" s="190" t="s">
        <v>294</v>
      </c>
      <c r="B30" s="191">
        <v>29</v>
      </c>
      <c r="C30" s="192">
        <v>122</v>
      </c>
      <c r="D30" s="192">
        <f>69-5</f>
        <v>64</v>
      </c>
      <c r="I30" s="53" t="s">
        <v>124</v>
      </c>
    </row>
    <row r="31" spans="1:10" x14ac:dyDescent="0.25">
      <c r="A31" s="190" t="s">
        <v>177</v>
      </c>
      <c r="B31" s="191">
        <v>30</v>
      </c>
      <c r="C31" s="192">
        <v>136</v>
      </c>
      <c r="D31" s="192">
        <f t="shared" ref="D31:D37" si="3">64-5</f>
        <v>59</v>
      </c>
      <c r="I31" s="53" t="s">
        <v>125</v>
      </c>
    </row>
    <row r="32" spans="1:10" x14ac:dyDescent="0.25">
      <c r="A32" s="190" t="s">
        <v>178</v>
      </c>
      <c r="B32" s="191">
        <v>31</v>
      </c>
      <c r="C32" s="192">
        <v>183</v>
      </c>
      <c r="D32" s="192">
        <f t="shared" si="3"/>
        <v>59</v>
      </c>
    </row>
    <row r="33" spans="1:16" x14ac:dyDescent="0.25">
      <c r="A33" s="190" t="s">
        <v>295</v>
      </c>
      <c r="B33" s="191">
        <v>32</v>
      </c>
      <c r="C33" s="192">
        <v>107</v>
      </c>
      <c r="D33" s="192">
        <f t="shared" si="3"/>
        <v>59</v>
      </c>
    </row>
    <row r="34" spans="1:16" x14ac:dyDescent="0.25">
      <c r="A34" s="190" t="s">
        <v>296</v>
      </c>
      <c r="B34" s="191">
        <v>33</v>
      </c>
      <c r="C34" s="192">
        <v>123</v>
      </c>
      <c r="D34" s="192">
        <f t="shared" si="3"/>
        <v>59</v>
      </c>
    </row>
    <row r="35" spans="1:16" x14ac:dyDescent="0.25">
      <c r="A35" s="190" t="s">
        <v>297</v>
      </c>
      <c r="B35" s="191">
        <v>34</v>
      </c>
      <c r="C35" s="192">
        <v>107</v>
      </c>
      <c r="D35" s="192">
        <f t="shared" si="3"/>
        <v>59</v>
      </c>
    </row>
    <row r="36" spans="1:16" x14ac:dyDescent="0.25">
      <c r="A36" s="190" t="s">
        <v>298</v>
      </c>
      <c r="B36" s="191">
        <v>35</v>
      </c>
      <c r="C36" s="192">
        <v>183</v>
      </c>
      <c r="D36" s="192">
        <f t="shared" si="3"/>
        <v>59</v>
      </c>
      <c r="I36" s="53" t="s">
        <v>126</v>
      </c>
      <c r="K36" s="114">
        <f>'Fill in This Sheet'!B28</f>
        <v>0</v>
      </c>
      <c r="M36">
        <f>K37-K36+1</f>
        <v>1</v>
      </c>
      <c r="O36" s="53" t="s">
        <v>113</v>
      </c>
      <c r="P36">
        <f>'Federal Form-PRINT THIS'!O37</f>
        <v>14</v>
      </c>
    </row>
    <row r="37" spans="1:16" x14ac:dyDescent="0.25">
      <c r="A37" s="190" t="s">
        <v>179</v>
      </c>
      <c r="B37" s="191">
        <v>36</v>
      </c>
      <c r="C37" s="192">
        <v>183</v>
      </c>
      <c r="D37" s="192">
        <f t="shared" si="3"/>
        <v>59</v>
      </c>
      <c r="I37" s="53" t="s">
        <v>127</v>
      </c>
      <c r="K37" s="114">
        <f>'Fill in This Sheet'!B30</f>
        <v>0</v>
      </c>
      <c r="O37" s="53" t="s">
        <v>114</v>
      </c>
      <c r="P37">
        <f>'Federal Form-PRINT THIS'!O39</f>
        <v>16</v>
      </c>
    </row>
    <row r="38" spans="1:16" x14ac:dyDescent="0.25">
      <c r="A38" s="190" t="s">
        <v>299</v>
      </c>
      <c r="B38" s="191">
        <v>37</v>
      </c>
      <c r="C38" s="192">
        <v>122</v>
      </c>
      <c r="D38" s="192">
        <f>69-5</f>
        <v>64</v>
      </c>
      <c r="I38" s="53" t="s">
        <v>128</v>
      </c>
      <c r="K38">
        <f>'Fill in This Sheet'!B32</f>
        <v>0</v>
      </c>
      <c r="O38" s="53" t="s">
        <v>115</v>
      </c>
      <c r="P38">
        <f>'Federal Form-PRINT THIS'!O41</f>
        <v>29</v>
      </c>
    </row>
    <row r="39" spans="1:16" x14ac:dyDescent="0.25">
      <c r="A39" s="190" t="s">
        <v>180</v>
      </c>
      <c r="B39" s="191">
        <v>38</v>
      </c>
      <c r="C39" s="192">
        <v>183</v>
      </c>
      <c r="D39" s="192">
        <f>64-5</f>
        <v>59</v>
      </c>
      <c r="I39" s="53" t="s">
        <v>129</v>
      </c>
      <c r="K39">
        <f>'Fill in This Sheet'!B34</f>
        <v>0</v>
      </c>
      <c r="P39">
        <f>SUM(P36:P38)</f>
        <v>59</v>
      </c>
    </row>
    <row r="40" spans="1:16" x14ac:dyDescent="0.25">
      <c r="A40" s="190" t="s">
        <v>181</v>
      </c>
      <c r="B40" s="191">
        <v>39</v>
      </c>
      <c r="C40" s="192">
        <v>134</v>
      </c>
      <c r="D40" s="192">
        <f>59-5</f>
        <v>54</v>
      </c>
      <c r="M40" s="115" t="s">
        <v>130</v>
      </c>
      <c r="N40" s="115" t="s">
        <v>131</v>
      </c>
      <c r="O40" s="115" t="s">
        <v>132</v>
      </c>
    </row>
    <row r="41" spans="1:16" x14ac:dyDescent="0.25">
      <c r="A41" s="190" t="s">
        <v>78</v>
      </c>
      <c r="B41" s="191">
        <v>40</v>
      </c>
      <c r="C41" s="192">
        <v>122</v>
      </c>
      <c r="D41" s="192">
        <f>64-5</f>
        <v>59</v>
      </c>
      <c r="I41" s="53" t="s">
        <v>133</v>
      </c>
      <c r="J41" s="54" t="str">
        <f>IF(K38&lt;0.25,"B,L,D",IF(K38&gt;0.24, IF(K38&lt;0.5,"L,D",IF(K38&gt;0.49,IF(K38&lt;0.75,"D","NONE")))))</f>
        <v>B,L,D</v>
      </c>
      <c r="K41" s="116">
        <f>IF(J41="B", $P$36,IF(J41="B,L",$P$36+$P$37,IF(J41="B,L,D",$P$36+$P$37+$P$38,IF(J41="L",$P$37,IF(J41="L,D",$P$37+$P$38,IF(J41="D",$P$38,0))))))</f>
        <v>59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5">
      <c r="A42" s="190" t="s">
        <v>182</v>
      </c>
      <c r="B42" s="191">
        <v>41</v>
      </c>
      <c r="C42" s="192">
        <v>134</v>
      </c>
      <c r="D42" s="192">
        <f>59-5</f>
        <v>54</v>
      </c>
      <c r="I42" s="53" t="s">
        <v>134</v>
      </c>
      <c r="J42" s="54" t="b">
        <f>IF($M$36&gt;2,"B,L,D",IF(M$36=2,IF(K$39&gt;0.75,"B,L,D",IF(K$39=0.75,"B,L",IF(K$39&lt;0.74,IF(K$39&gt;0.49,"B,L",IF(K$39&lt;0.5,IF(K$39&gt;0.24,"B",IF(K$39&lt;0.25,"NONE","ERROR")))))))))</f>
        <v>0</v>
      </c>
      <c r="K42" s="116">
        <f t="shared" ref="K42:K50" si="4">IF(J42="B", $P$36,IF(J42="B,L",$P$36+$P$37,IF(J42="B,L,D",$P$36+$P$37+$P$38,IF(J42="L",$P$37,IF(J42="L,D",$P$37+$P$38,IF(J42="D",$P$38,0))))))</f>
        <v>0</v>
      </c>
      <c r="M42" s="54" t="str">
        <f t="shared" ref="M42:M50" si="5">IF($J42="B,L,D","B",IF($J42="L,D","N/A",IF($J42="D","N/A",IF($J42="B,L","B",IF($J42="B,D","B",IF($J42="L","N/A",IF($J42="B","N/A","ERROR")))))))</f>
        <v>ERROR</v>
      </c>
      <c r="N42" s="54" t="str">
        <f t="shared" ref="N42:N50" si="6">IF($J42="B,L,D","L",IF($J42="L,D","L",IF($J42="D","N/A",IF($J42="B,L","L",IF($J42="B,D","N/A",IF($J42="L","L",IF($J42="B","N/A","ERROR")))))))</f>
        <v>ERROR</v>
      </c>
      <c r="O42" s="54" t="str">
        <f t="shared" ref="O42:O50" si="7">IF($J42="B,L,D","D",IF($J42="L,D","D",IF($J42="D","D",IF($J42="B,L","N/A",IF($J42="B,D","D",IF($J42="L","N/A",IF($J42="B","N/A","ERROR")))))))</f>
        <v>ERROR</v>
      </c>
    </row>
    <row r="43" spans="1:16" x14ac:dyDescent="0.25">
      <c r="A43" s="190" t="s">
        <v>79</v>
      </c>
      <c r="B43" s="191">
        <v>42</v>
      </c>
      <c r="C43" s="192">
        <v>143</v>
      </c>
      <c r="D43" s="192">
        <f>64-5</f>
        <v>59</v>
      </c>
      <c r="I43" s="53" t="s">
        <v>135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6">
        <f t="shared" si="4"/>
        <v>0</v>
      </c>
      <c r="M43" s="54" t="str">
        <f t="shared" si="5"/>
        <v>ERROR</v>
      </c>
      <c r="N43" s="54" t="str">
        <f t="shared" si="6"/>
        <v>ERROR</v>
      </c>
      <c r="O43" s="54" t="str">
        <f t="shared" si="7"/>
        <v>ERROR</v>
      </c>
    </row>
    <row r="44" spans="1:16" x14ac:dyDescent="0.25">
      <c r="A44" s="190" t="s">
        <v>300</v>
      </c>
      <c r="B44" s="191">
        <v>43</v>
      </c>
      <c r="C44" s="192">
        <v>108</v>
      </c>
      <c r="D44" s="192">
        <f>59-5</f>
        <v>54</v>
      </c>
      <c r="I44" s="53" t="s">
        <v>136</v>
      </c>
      <c r="J44" s="54" t="b">
        <f>IF($M$36&gt;4,"B,L,D",IF(M$36=4,IF(K$39&gt;0.75,"B,L,D",IF(K$39=0.75,"B,L",IF(K$39&lt;0.74,IF(K$39&gt;0.49,"B,L",IF(K$39&lt;0.5,IF(K$39&gt;0.24,"B",IF(K$39&lt;0.25,"NONE","ERROR")))))))))</f>
        <v>0</v>
      </c>
      <c r="K44" s="116">
        <f t="shared" si="4"/>
        <v>0</v>
      </c>
      <c r="M44" s="54" t="str">
        <f t="shared" si="5"/>
        <v>ERROR</v>
      </c>
      <c r="N44" s="54" t="str">
        <f t="shared" si="6"/>
        <v>ERROR</v>
      </c>
      <c r="O44" s="54" t="str">
        <f t="shared" si="7"/>
        <v>ERROR</v>
      </c>
    </row>
    <row r="45" spans="1:16" x14ac:dyDescent="0.25">
      <c r="A45" s="190" t="s">
        <v>301</v>
      </c>
      <c r="B45" s="191">
        <v>44</v>
      </c>
      <c r="C45" s="192">
        <v>130</v>
      </c>
      <c r="D45" s="192">
        <f>59-5</f>
        <v>54</v>
      </c>
      <c r="I45" s="53" t="s">
        <v>137</v>
      </c>
      <c r="J45" s="54" t="b">
        <f>IF($M$36&gt;5,"B,L,D",IF(M$36=5,IF(K$39&gt;0.75,"B,L,D",IF(K$39=0.75,"B,L",IF(K$39&lt;0.74,IF(K$39&gt;0.49,"B,L",IF(K$39&lt;0.5,IF(K$39&gt;0.24,"B",IF(K$39&lt;0.25,"NONE","ERROR")))))))))</f>
        <v>0</v>
      </c>
      <c r="K45" s="116">
        <f t="shared" si="4"/>
        <v>0</v>
      </c>
      <c r="M45" s="54" t="str">
        <f t="shared" si="5"/>
        <v>ERROR</v>
      </c>
      <c r="N45" s="54" t="str">
        <f t="shared" si="6"/>
        <v>ERROR</v>
      </c>
      <c r="O45" s="54" t="str">
        <f t="shared" si="7"/>
        <v>ERROR</v>
      </c>
    </row>
    <row r="46" spans="1:16" x14ac:dyDescent="0.25">
      <c r="A46" s="190" t="s">
        <v>302</v>
      </c>
      <c r="B46" s="191">
        <v>45</v>
      </c>
      <c r="C46" s="192">
        <v>108</v>
      </c>
      <c r="D46" s="192">
        <f>59-5</f>
        <v>54</v>
      </c>
      <c r="I46" s="53" t="s">
        <v>138</v>
      </c>
      <c r="J46" s="54" t="b">
        <f>IF($M$36&gt;6,"B,L,D",IF(M$36=6,IF(K$39&gt;0.75,"B,L,D",IF(K$39=0.75,"B,L",IF(K$39&lt;0.74,IF(K$39&gt;0.49,"B,L",IF(K$39&lt;0.5,IF(K$39&gt;0.24,"B",IF(K$39&lt;0.25,"NONE","ERROR")))))))))</f>
        <v>0</v>
      </c>
      <c r="K46" s="116">
        <f t="shared" si="4"/>
        <v>0</v>
      </c>
      <c r="M46" s="54" t="str">
        <f t="shared" si="5"/>
        <v>ERROR</v>
      </c>
      <c r="N46" s="54" t="str">
        <f t="shared" si="6"/>
        <v>ERROR</v>
      </c>
      <c r="O46" s="54" t="str">
        <f t="shared" si="7"/>
        <v>ERROR</v>
      </c>
    </row>
    <row r="47" spans="1:16" x14ac:dyDescent="0.25">
      <c r="A47" s="190" t="s">
        <v>183</v>
      </c>
      <c r="B47" s="191">
        <v>46</v>
      </c>
      <c r="C47" s="192">
        <v>175</v>
      </c>
      <c r="D47" s="192">
        <f t="shared" ref="D47:D53" si="8">64-5</f>
        <v>59</v>
      </c>
      <c r="I47" s="53" t="s">
        <v>139</v>
      </c>
      <c r="J47" s="54" t="b">
        <f>IF($M$36&gt;7,"B,L,D",IF(M$36=7,IF(K$39&gt;0.75,"B,L,D",IF(K$39=0.75,"B,L",IF(K$39&lt;0.74,IF(K$39&gt;0.49,"B,L",IF(K$39&lt;0.5,IF(K$39&gt;0.24,"B",IF(K$39&lt;0.25,"NONE","ERROR")))))))))</f>
        <v>0</v>
      </c>
      <c r="K47" s="116">
        <f t="shared" si="4"/>
        <v>0</v>
      </c>
      <c r="M47" s="54" t="str">
        <f t="shared" si="5"/>
        <v>ERROR</v>
      </c>
      <c r="N47" s="54" t="str">
        <f t="shared" si="6"/>
        <v>ERROR</v>
      </c>
      <c r="O47" s="54" t="str">
        <f t="shared" si="7"/>
        <v>ERROR</v>
      </c>
    </row>
    <row r="48" spans="1:16" x14ac:dyDescent="0.25">
      <c r="A48" s="190" t="s">
        <v>303</v>
      </c>
      <c r="B48" s="191">
        <v>47</v>
      </c>
      <c r="C48" s="192">
        <v>184</v>
      </c>
      <c r="D48" s="192">
        <f t="shared" si="8"/>
        <v>59</v>
      </c>
      <c r="I48" s="53" t="s">
        <v>140</v>
      </c>
      <c r="J48" s="54" t="b">
        <f>IF($M$36&gt;8,"B,L,D",IF(M$36=8,IF(K$39&gt;0.75,"B,L,D",IF(K$39=0.75,"B,L",IF(K$39&lt;0.74,IF(K$39&gt;0.49,"B,L",IF(K$39&lt;0.5,IF(K$39&gt;0.24,"B",IF(K$39&lt;0.25,"NONE","ERROR")))))))))</f>
        <v>0</v>
      </c>
      <c r="K48" s="116">
        <f t="shared" si="4"/>
        <v>0</v>
      </c>
      <c r="M48" s="54" t="str">
        <f t="shared" si="5"/>
        <v>ERROR</v>
      </c>
      <c r="N48" s="54" t="str">
        <f t="shared" si="6"/>
        <v>ERROR</v>
      </c>
      <c r="O48" s="54" t="str">
        <f t="shared" si="7"/>
        <v>ERROR</v>
      </c>
    </row>
    <row r="49" spans="1:15" x14ac:dyDescent="0.25">
      <c r="A49" s="190" t="s">
        <v>304</v>
      </c>
      <c r="B49" s="191">
        <v>48</v>
      </c>
      <c r="C49" s="192">
        <v>170</v>
      </c>
      <c r="D49" s="192">
        <f t="shared" si="8"/>
        <v>59</v>
      </c>
      <c r="I49" s="53" t="s">
        <v>141</v>
      </c>
      <c r="J49" s="54" t="b">
        <f>IF($M$36&gt;9,"B,L,D",IF(M$36=9,IF(K$39&gt;0.75,"B,L,D",IF(K$39=0.75,"B,L",IF(K$39&lt;0.74,IF(K$39&gt;0.49,"B,L",IF(K$39&lt;0.5,IF(K$39&gt;0.24,"B",IF(K$39&lt;0.25,"NONE","ERROR")))))))))</f>
        <v>0</v>
      </c>
      <c r="K49" s="116">
        <f t="shared" si="4"/>
        <v>0</v>
      </c>
      <c r="M49" s="54" t="str">
        <f t="shared" si="5"/>
        <v>ERROR</v>
      </c>
      <c r="N49" s="54" t="str">
        <f t="shared" si="6"/>
        <v>ERROR</v>
      </c>
      <c r="O49" s="54" t="str">
        <f t="shared" si="7"/>
        <v>ERROR</v>
      </c>
    </row>
    <row r="50" spans="1:15" x14ac:dyDescent="0.25">
      <c r="A50" s="190" t="s">
        <v>305</v>
      </c>
      <c r="B50" s="191">
        <v>49</v>
      </c>
      <c r="C50" s="192">
        <v>184</v>
      </c>
      <c r="D50" s="192">
        <f t="shared" si="8"/>
        <v>59</v>
      </c>
      <c r="I50" s="53" t="s">
        <v>142</v>
      </c>
      <c r="J50" s="54" t="b">
        <f>IF($M$36&gt;10,"B,L,D",IF(M$36=10,IF(K$39&gt;0.75,"B,L,D",IF(K$39=0.75,"B,L",IF(K$39&lt;0.74,IF(K$39&gt;0.49,"B,L",IF(K$39&lt;0.5,IF(K$39&gt;0.24,"B",IF(K$39&lt;0.25,"NONE","ERROR")))))))))</f>
        <v>0</v>
      </c>
      <c r="K50" s="116">
        <f t="shared" si="4"/>
        <v>0</v>
      </c>
      <c r="M50" s="54" t="str">
        <f t="shared" si="5"/>
        <v>ERROR</v>
      </c>
      <c r="N50" s="54" t="str">
        <f t="shared" si="6"/>
        <v>ERROR</v>
      </c>
      <c r="O50" s="54" t="str">
        <f t="shared" si="7"/>
        <v>ERROR</v>
      </c>
    </row>
    <row r="51" spans="1:15" x14ac:dyDescent="0.25">
      <c r="A51" s="190" t="s">
        <v>306</v>
      </c>
      <c r="B51" s="191">
        <v>50</v>
      </c>
      <c r="C51" s="192">
        <v>107</v>
      </c>
      <c r="D51" s="192">
        <f t="shared" si="8"/>
        <v>59</v>
      </c>
      <c r="I51" s="53" t="s">
        <v>143</v>
      </c>
      <c r="K51" s="116">
        <f>SUM(K41:K50)</f>
        <v>59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5">
      <c r="A52" s="190" t="s">
        <v>307</v>
      </c>
      <c r="B52" s="191">
        <v>51</v>
      </c>
      <c r="C52" s="192">
        <v>123</v>
      </c>
      <c r="D52" s="192">
        <f t="shared" si="8"/>
        <v>59</v>
      </c>
      <c r="I52" s="53" t="s">
        <v>144</v>
      </c>
      <c r="K52" s="135">
        <f>((('Federal Form-PRINT THIS'!P43*'Federal Form-PRINT THIS'!O37)+('Federal Form-PRINT THIS'!P45*'Federal Form-PRINT THIS'!O39)+('Federal Form-PRINT THIS'!P47*'Federal Form-PRINT THIS'!O41))*-1)</f>
        <v>0</v>
      </c>
    </row>
    <row r="53" spans="1:15" x14ac:dyDescent="0.25">
      <c r="A53" s="190" t="s">
        <v>308</v>
      </c>
      <c r="B53" s="191">
        <v>52</v>
      </c>
      <c r="C53" s="192">
        <v>107</v>
      </c>
      <c r="D53" s="192">
        <f t="shared" si="8"/>
        <v>59</v>
      </c>
      <c r="K53" s="116">
        <f>SUM(K51:K52)</f>
        <v>59</v>
      </c>
    </row>
    <row r="54" spans="1:15" x14ac:dyDescent="0.25">
      <c r="A54" s="190" t="s">
        <v>309</v>
      </c>
      <c r="B54" s="191">
        <v>53</v>
      </c>
      <c r="C54" s="192">
        <v>107</v>
      </c>
      <c r="D54" s="192">
        <f>59-5</f>
        <v>54</v>
      </c>
    </row>
    <row r="55" spans="1:15" x14ac:dyDescent="0.25">
      <c r="A55" s="190" t="s">
        <v>310</v>
      </c>
      <c r="B55" s="191">
        <v>54</v>
      </c>
      <c r="C55" s="192">
        <v>107</v>
      </c>
      <c r="D55" s="192">
        <f>59-5</f>
        <v>54</v>
      </c>
    </row>
    <row r="56" spans="1:15" x14ac:dyDescent="0.25">
      <c r="H56">
        <v>1</v>
      </c>
      <c r="I56" s="53" t="s">
        <v>113</v>
      </c>
    </row>
    <row r="57" spans="1:15" x14ac:dyDescent="0.25">
      <c r="H57">
        <v>2</v>
      </c>
      <c r="I57" s="53" t="s">
        <v>114</v>
      </c>
    </row>
    <row r="58" spans="1:15" x14ac:dyDescent="0.25">
      <c r="H58">
        <v>3</v>
      </c>
      <c r="I58" s="53" t="s">
        <v>115</v>
      </c>
    </row>
  </sheetData>
  <sheetProtection algorithmName="SHA-512" hashValue="OtrwYGAstTz/reaGS7957nO1zQXx6jt0ihonGDuFEReYUF/scmsZ01XIRB4rp4uog8KLS4R/7iv30fOcj3bKWQ==" saltValue="XPMTGYe6HDd1hRQRMDyZLw==" spinCount="100000" sheet="1" selectLockedCells="1" selectUnlockedCells="1"/>
  <sortState xmlns:xlrd2="http://schemas.microsoft.com/office/spreadsheetml/2017/richdata2" ref="A2:C43">
    <sortCondition ref="A2:A43"/>
  </sortState>
  <printOptions headings="1" gridLine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43205629AAE41A850CEAEB8C2D3BF" ma:contentTypeVersion="13" ma:contentTypeDescription="Create a new document." ma:contentTypeScope="" ma:versionID="7030cfb6abc5b3344b7bae68406e8931">
  <xsd:schema xmlns:xsd="http://www.w3.org/2001/XMLSchema" xmlns:xs="http://www.w3.org/2001/XMLSchema" xmlns:p="http://schemas.microsoft.com/office/2006/metadata/properties" xmlns:ns3="db784048-58c2-4109-92df-0554fbeb5115" xmlns:ns4="13488ac6-77df-4e3d-a265-54fdd1ac1fe1" targetNamespace="http://schemas.microsoft.com/office/2006/metadata/properties" ma:root="true" ma:fieldsID="b6c614532c91fb93619a8350adf27f14" ns3:_="" ns4:_="">
    <xsd:import namespace="db784048-58c2-4109-92df-0554fbeb5115"/>
    <xsd:import namespace="13488ac6-77df-4e3d-a265-54fdd1ac1f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4048-58c2-4109-92df-0554fbeb5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88ac6-77df-4e3d-a265-54fdd1ac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8A3AB-F2D3-4D0F-BCE2-9BC5FBD805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FC6E02-4763-4596-A1B1-10F8FF8A6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84048-58c2-4109-92df-0554fbeb5115"/>
    <ds:schemaRef ds:uri="13488ac6-77df-4e3d-a265-54fdd1ac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Neira, Jowell R</cp:lastModifiedBy>
  <cp:lastPrinted>2021-08-19T21:23:05Z</cp:lastPrinted>
  <dcterms:created xsi:type="dcterms:W3CDTF">2005-01-14T17:45:25Z</dcterms:created>
  <dcterms:modified xsi:type="dcterms:W3CDTF">2023-10-18T17:12:38Z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0x01010095643205629AAE41A850CEAEB8C2D3BF</vt:lpwstr>
  </property>
</Properties>
</file>